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HomePage\diary\"/>
    </mc:Choice>
  </mc:AlternateContent>
  <xr:revisionPtr revIDLastSave="0" documentId="13_ncr:1_{E87704F0-DC7C-4AB6-8A03-EE28C015D0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2" r:id="rId1"/>
    <sheet name="計算表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9" i="2" l="1"/>
  <c r="B146" i="1"/>
  <c r="H146" i="1" s="1"/>
  <c r="B145" i="1"/>
  <c r="H145" i="1" s="1"/>
  <c r="B144" i="1"/>
  <c r="H144" i="1" s="1"/>
  <c r="B143" i="1"/>
  <c r="H143" i="1" s="1"/>
  <c r="B142" i="1"/>
  <c r="H142" i="1" s="1"/>
  <c r="B141" i="1"/>
  <c r="H141" i="1" s="1"/>
  <c r="B140" i="1"/>
  <c r="H140" i="1" s="1"/>
  <c r="B139" i="1"/>
  <c r="H139" i="1" s="1"/>
  <c r="B138" i="1"/>
  <c r="H138" i="1" s="1"/>
  <c r="B137" i="1"/>
  <c r="H137" i="1" s="1"/>
  <c r="R137" i="1" s="1"/>
  <c r="B136" i="1"/>
  <c r="H136" i="1" s="1"/>
  <c r="I136" i="1" s="1"/>
  <c r="B135" i="1"/>
  <c r="H135" i="1" s="1"/>
  <c r="B134" i="1"/>
  <c r="H134" i="1" s="1"/>
  <c r="B133" i="1"/>
  <c r="H133" i="1" s="1"/>
  <c r="B132" i="1"/>
  <c r="H132" i="1" s="1"/>
  <c r="B131" i="1"/>
  <c r="H131" i="1" s="1"/>
  <c r="B130" i="1"/>
  <c r="H130" i="1" s="1"/>
  <c r="B129" i="1"/>
  <c r="H129" i="1" s="1"/>
  <c r="B128" i="1"/>
  <c r="H128" i="1" s="1"/>
  <c r="B127" i="1"/>
  <c r="H127" i="1" s="1"/>
  <c r="B126" i="1"/>
  <c r="H126" i="1" s="1"/>
  <c r="B125" i="1"/>
  <c r="H125" i="1" s="1"/>
  <c r="B124" i="1"/>
  <c r="H124" i="1" s="1"/>
  <c r="I124" i="1" s="1"/>
  <c r="B123" i="1"/>
  <c r="H123" i="1" s="1"/>
  <c r="B122" i="1"/>
  <c r="H122" i="1" s="1"/>
  <c r="B121" i="1"/>
  <c r="H121" i="1" s="1"/>
  <c r="B120" i="1"/>
  <c r="H120" i="1" s="1"/>
  <c r="B119" i="1"/>
  <c r="H119" i="1" s="1"/>
  <c r="B118" i="1"/>
  <c r="H118" i="1" s="1"/>
  <c r="B117" i="1"/>
  <c r="H117" i="1" s="1"/>
  <c r="B116" i="1"/>
  <c r="H116" i="1" s="1"/>
  <c r="B115" i="1"/>
  <c r="H115" i="1" s="1"/>
  <c r="B114" i="1"/>
  <c r="H114" i="1" s="1"/>
  <c r="B113" i="1"/>
  <c r="H113" i="1" s="1"/>
  <c r="I113" i="1" s="1"/>
  <c r="B112" i="1"/>
  <c r="H112" i="1" s="1"/>
  <c r="I112" i="1" s="1"/>
  <c r="B111" i="1"/>
  <c r="H111" i="1" s="1"/>
  <c r="B110" i="1"/>
  <c r="H110" i="1" s="1"/>
  <c r="B109" i="1"/>
  <c r="H109" i="1" s="1"/>
  <c r="B108" i="1"/>
  <c r="H108" i="1" s="1"/>
  <c r="B107" i="1"/>
  <c r="H107" i="1" s="1"/>
  <c r="B106" i="1"/>
  <c r="H106" i="1" s="1"/>
  <c r="B105" i="1"/>
  <c r="H105" i="1" s="1"/>
  <c r="B104" i="1"/>
  <c r="H104" i="1" s="1"/>
  <c r="B103" i="1"/>
  <c r="H103" i="1" s="1"/>
  <c r="B102" i="1"/>
  <c r="H102" i="1" s="1"/>
  <c r="B101" i="1"/>
  <c r="H101" i="1" s="1"/>
  <c r="B100" i="1"/>
  <c r="H100" i="1" s="1"/>
  <c r="I100" i="1" s="1"/>
  <c r="B99" i="1"/>
  <c r="H99" i="1" s="1"/>
  <c r="B98" i="1"/>
  <c r="H98" i="1" s="1"/>
  <c r="B97" i="1"/>
  <c r="H97" i="1" s="1"/>
  <c r="B96" i="1"/>
  <c r="H96" i="1" s="1"/>
  <c r="B95" i="1"/>
  <c r="H95" i="1" s="1"/>
  <c r="B94" i="1"/>
  <c r="H94" i="1" s="1"/>
  <c r="B93" i="1"/>
  <c r="H93" i="1" s="1"/>
  <c r="B92" i="1"/>
  <c r="H92" i="1" s="1"/>
  <c r="B91" i="1"/>
  <c r="H91" i="1" s="1"/>
  <c r="B90" i="1"/>
  <c r="H90" i="1" s="1"/>
  <c r="R90" i="1" s="1"/>
  <c r="B89" i="1"/>
  <c r="H89" i="1" s="1"/>
  <c r="I89" i="1" s="1"/>
  <c r="B88" i="1"/>
  <c r="H88" i="1" s="1"/>
  <c r="I88" i="1" s="1"/>
  <c r="B87" i="1"/>
  <c r="H87" i="1" s="1"/>
  <c r="B86" i="1"/>
  <c r="H86" i="1" s="1"/>
  <c r="B85" i="1"/>
  <c r="H85" i="1" s="1"/>
  <c r="B84" i="1"/>
  <c r="H84" i="1" s="1"/>
  <c r="B83" i="1"/>
  <c r="H83" i="1" s="1"/>
  <c r="B82" i="1"/>
  <c r="H82" i="1" s="1"/>
  <c r="B81" i="1"/>
  <c r="H81" i="1" s="1"/>
  <c r="B80" i="1"/>
  <c r="H80" i="1" s="1"/>
  <c r="B79" i="1"/>
  <c r="H79" i="1" s="1"/>
  <c r="B78" i="1"/>
  <c r="H78" i="1" s="1"/>
  <c r="B77" i="1"/>
  <c r="H77" i="1" s="1"/>
  <c r="I77" i="1" s="1"/>
  <c r="B76" i="1"/>
  <c r="H76" i="1" s="1"/>
  <c r="I76" i="1" s="1"/>
  <c r="B75" i="1"/>
  <c r="H75" i="1" s="1"/>
  <c r="B74" i="1"/>
  <c r="H74" i="1" s="1"/>
  <c r="B73" i="1"/>
  <c r="H73" i="1" s="1"/>
  <c r="B72" i="1"/>
  <c r="H72" i="1" s="1"/>
  <c r="B71" i="1"/>
  <c r="H71" i="1" s="1"/>
  <c r="B70" i="1"/>
  <c r="H70" i="1" s="1"/>
  <c r="B69" i="1"/>
  <c r="H69" i="1" s="1"/>
  <c r="B68" i="1"/>
  <c r="H68" i="1" s="1"/>
  <c r="B67" i="1"/>
  <c r="H67" i="1" s="1"/>
  <c r="B66" i="1"/>
  <c r="H66" i="1" s="1"/>
  <c r="B65" i="1"/>
  <c r="H65" i="1" s="1"/>
  <c r="I65" i="1" s="1"/>
  <c r="B64" i="1"/>
  <c r="H64" i="1" s="1"/>
  <c r="I64" i="1" s="1"/>
  <c r="B63" i="1"/>
  <c r="H63" i="1" s="1"/>
  <c r="B62" i="1"/>
  <c r="H62" i="1" s="1"/>
  <c r="B61" i="1"/>
  <c r="H61" i="1" s="1"/>
  <c r="B60" i="1"/>
  <c r="H60" i="1" s="1"/>
  <c r="B59" i="1"/>
  <c r="H59" i="1" s="1"/>
  <c r="B58" i="1"/>
  <c r="H58" i="1" s="1"/>
  <c r="B57" i="1"/>
  <c r="H57" i="1" s="1"/>
  <c r="B56" i="1"/>
  <c r="H56" i="1" s="1"/>
  <c r="B55" i="1"/>
  <c r="H55" i="1" s="1"/>
  <c r="B54" i="1"/>
  <c r="H54" i="1" s="1"/>
  <c r="B53" i="1"/>
  <c r="H53" i="1" s="1"/>
  <c r="I53" i="1" s="1"/>
  <c r="B52" i="1"/>
  <c r="H52" i="1" s="1"/>
  <c r="I52" i="1" s="1"/>
  <c r="B51" i="1"/>
  <c r="H51" i="1" s="1"/>
  <c r="B50" i="1"/>
  <c r="H50" i="1" s="1"/>
  <c r="B49" i="1"/>
  <c r="H49" i="1" s="1"/>
  <c r="B48" i="1"/>
  <c r="H48" i="1" s="1"/>
  <c r="B47" i="1"/>
  <c r="H47" i="1" s="1"/>
  <c r="B46" i="1"/>
  <c r="H46" i="1" s="1"/>
  <c r="B45" i="1"/>
  <c r="H45" i="1" s="1"/>
  <c r="B44" i="1"/>
  <c r="H44" i="1" s="1"/>
  <c r="I44" i="1" s="1"/>
  <c r="B43" i="1"/>
  <c r="H43" i="1" s="1"/>
  <c r="I43" i="1" s="1"/>
  <c r="B42" i="1"/>
  <c r="H42" i="1" s="1"/>
  <c r="B41" i="1"/>
  <c r="H41" i="1" s="1"/>
  <c r="I41" i="1" s="1"/>
  <c r="B40" i="1"/>
  <c r="H40" i="1" s="1"/>
  <c r="I40" i="1" s="1"/>
  <c r="B39" i="1"/>
  <c r="H39" i="1" s="1"/>
  <c r="B38" i="1"/>
  <c r="H38" i="1" s="1"/>
  <c r="B37" i="1"/>
  <c r="H37" i="1" s="1"/>
  <c r="B36" i="1"/>
  <c r="H36" i="1" s="1"/>
  <c r="B35" i="1"/>
  <c r="H35" i="1" s="1"/>
  <c r="B34" i="1"/>
  <c r="H34" i="1" s="1"/>
  <c r="B33" i="1"/>
  <c r="H33" i="1" s="1"/>
  <c r="B32" i="1"/>
  <c r="H32" i="1" s="1"/>
  <c r="B31" i="1"/>
  <c r="H31" i="1" s="1"/>
  <c r="B30" i="1"/>
  <c r="H30" i="1" s="1"/>
  <c r="B29" i="1"/>
  <c r="H29" i="1" s="1"/>
  <c r="I29" i="1" s="1"/>
  <c r="B28" i="1"/>
  <c r="H28" i="1" s="1"/>
  <c r="I28" i="1" s="1"/>
  <c r="B27" i="1"/>
  <c r="H27" i="1" s="1"/>
  <c r="B26" i="1"/>
  <c r="H26" i="1" s="1"/>
  <c r="B25" i="1"/>
  <c r="H25" i="1" s="1"/>
  <c r="B24" i="1"/>
  <c r="H24" i="1" s="1"/>
  <c r="B23" i="1"/>
  <c r="H23" i="1" s="1"/>
  <c r="B22" i="1"/>
  <c r="H22" i="1" s="1"/>
  <c r="B21" i="1"/>
  <c r="H21" i="1" s="1"/>
  <c r="B20" i="1"/>
  <c r="H20" i="1" s="1"/>
  <c r="B19" i="1"/>
  <c r="H19" i="1" s="1"/>
  <c r="B18" i="1"/>
  <c r="H18" i="1" s="1"/>
  <c r="R18" i="1" s="1"/>
  <c r="B17" i="1"/>
  <c r="H17" i="1" s="1"/>
  <c r="I17" i="1" s="1"/>
  <c r="B16" i="1"/>
  <c r="H16" i="1" s="1"/>
  <c r="I16" i="1" s="1"/>
  <c r="B15" i="1"/>
  <c r="H15" i="1" s="1"/>
  <c r="B14" i="1"/>
  <c r="H14" i="1" s="1"/>
  <c r="B13" i="1"/>
  <c r="H13" i="1" s="1"/>
  <c r="B12" i="1"/>
  <c r="H12" i="1" s="1"/>
  <c r="B11" i="1"/>
  <c r="H11" i="1" s="1"/>
  <c r="B10" i="1"/>
  <c r="H10" i="1" s="1"/>
  <c r="B9" i="1"/>
  <c r="H9" i="1" s="1"/>
  <c r="B8" i="1"/>
  <c r="H8" i="1" s="1"/>
  <c r="B7" i="1"/>
  <c r="H7" i="1" s="1"/>
  <c r="B6" i="1"/>
  <c r="H6" i="1" s="1"/>
  <c r="AF6" i="1"/>
  <c r="AP6" i="1" s="1"/>
  <c r="C7" i="1"/>
  <c r="C8" i="1" s="1"/>
  <c r="AF8" i="1" s="1"/>
  <c r="I92" i="1" l="1"/>
  <c r="R92" i="1"/>
  <c r="R9" i="1"/>
  <c r="I9" i="1"/>
  <c r="R6" i="1"/>
  <c r="I6" i="1"/>
  <c r="I57" i="1"/>
  <c r="R57" i="1"/>
  <c r="I101" i="1"/>
  <c r="R101" i="1"/>
  <c r="S101" i="1" s="1"/>
  <c r="R125" i="1"/>
  <c r="S125" i="1" s="1"/>
  <c r="I125" i="1"/>
  <c r="R102" i="1"/>
  <c r="I102" i="1"/>
  <c r="I7" i="1"/>
  <c r="R7" i="1"/>
  <c r="I19" i="1"/>
  <c r="R19" i="1"/>
  <c r="R31" i="1"/>
  <c r="S31" i="1" s="1"/>
  <c r="AR31" i="1" s="1"/>
  <c r="I31" i="1"/>
  <c r="I67" i="1"/>
  <c r="R67" i="1"/>
  <c r="S67" i="1" s="1"/>
  <c r="I79" i="1"/>
  <c r="R79" i="1"/>
  <c r="S79" i="1" s="1"/>
  <c r="AR79" i="1" s="1"/>
  <c r="I32" i="1"/>
  <c r="R32" i="1"/>
  <c r="I68" i="1"/>
  <c r="R68" i="1"/>
  <c r="R80" i="1"/>
  <c r="I80" i="1"/>
  <c r="I104" i="1"/>
  <c r="R104" i="1"/>
  <c r="I116" i="1"/>
  <c r="R116" i="1"/>
  <c r="S116" i="1" s="1"/>
  <c r="AR116" i="1" s="1"/>
  <c r="I128" i="1"/>
  <c r="R128" i="1"/>
  <c r="S128" i="1" s="1"/>
  <c r="I140" i="1"/>
  <c r="R140" i="1"/>
  <c r="R21" i="1"/>
  <c r="S21" i="1" s="1"/>
  <c r="AR21" i="1" s="1"/>
  <c r="I21" i="1"/>
  <c r="I45" i="1"/>
  <c r="R45" i="1"/>
  <c r="R93" i="1"/>
  <c r="S93" i="1" s="1"/>
  <c r="AR93" i="1" s="1"/>
  <c r="I93" i="1"/>
  <c r="R43" i="1"/>
  <c r="S43" i="1" s="1"/>
  <c r="R44" i="1"/>
  <c r="S44" i="1" s="1"/>
  <c r="I90" i="1"/>
  <c r="I30" i="1"/>
  <c r="R30" i="1"/>
  <c r="S30" i="1" s="1"/>
  <c r="R42" i="1"/>
  <c r="I42" i="1"/>
  <c r="I54" i="1"/>
  <c r="R54" i="1"/>
  <c r="I66" i="1"/>
  <c r="R66" i="1"/>
  <c r="S66" i="1" s="1"/>
  <c r="I78" i="1"/>
  <c r="R78" i="1"/>
  <c r="S78" i="1" s="1"/>
  <c r="I114" i="1"/>
  <c r="R114" i="1"/>
  <c r="S114" i="1" s="1"/>
  <c r="I126" i="1"/>
  <c r="R126" i="1"/>
  <c r="R138" i="1"/>
  <c r="I138" i="1"/>
  <c r="I55" i="1"/>
  <c r="R55" i="1"/>
  <c r="S55" i="1" s="1"/>
  <c r="I91" i="1"/>
  <c r="R91" i="1"/>
  <c r="S91" i="1" s="1"/>
  <c r="I103" i="1"/>
  <c r="R103" i="1"/>
  <c r="S103" i="1" s="1"/>
  <c r="I115" i="1"/>
  <c r="R115" i="1"/>
  <c r="S115" i="1" s="1"/>
  <c r="I127" i="1"/>
  <c r="R127" i="1"/>
  <c r="S127" i="1" s="1"/>
  <c r="AR127" i="1" s="1"/>
  <c r="I139" i="1"/>
  <c r="R139" i="1"/>
  <c r="S139" i="1" s="1"/>
  <c r="AR139" i="1" s="1"/>
  <c r="I8" i="1"/>
  <c r="R8" i="1"/>
  <c r="S8" i="1" s="1"/>
  <c r="R20" i="1"/>
  <c r="I20" i="1"/>
  <c r="I56" i="1"/>
  <c r="R56" i="1"/>
  <c r="S56" i="1" s="1"/>
  <c r="I33" i="1"/>
  <c r="R33" i="1"/>
  <c r="S33" i="1" s="1"/>
  <c r="I69" i="1"/>
  <c r="AB69" i="1"/>
  <c r="R69" i="1"/>
  <c r="S69" i="1" s="1"/>
  <c r="AR69" i="1" s="1"/>
  <c r="I81" i="1"/>
  <c r="R81" i="1"/>
  <c r="S81" i="1" s="1"/>
  <c r="AR81" i="1" s="1"/>
  <c r="R10" i="1"/>
  <c r="I10" i="1"/>
  <c r="I22" i="1"/>
  <c r="R22" i="1"/>
  <c r="S22" i="1" s="1"/>
  <c r="I34" i="1"/>
  <c r="R34" i="1"/>
  <c r="S34" i="1" s="1"/>
  <c r="AR34" i="1" s="1"/>
  <c r="I46" i="1"/>
  <c r="R46" i="1"/>
  <c r="S46" i="1" s="1"/>
  <c r="AR46" i="1" s="1"/>
  <c r="I58" i="1"/>
  <c r="R58" i="1"/>
  <c r="S58" i="1" s="1"/>
  <c r="AR58" i="1" s="1"/>
  <c r="R70" i="1"/>
  <c r="S70" i="1" s="1"/>
  <c r="AR70" i="1" s="1"/>
  <c r="I70" i="1"/>
  <c r="I82" i="1"/>
  <c r="R82" i="1"/>
  <c r="S82" i="1" s="1"/>
  <c r="AR82" i="1" s="1"/>
  <c r="I94" i="1"/>
  <c r="R94" i="1"/>
  <c r="S94" i="1" s="1"/>
  <c r="AR94" i="1" s="1"/>
  <c r="I106" i="1"/>
  <c r="R106" i="1"/>
  <c r="I118" i="1"/>
  <c r="R118" i="1"/>
  <c r="S118" i="1" s="1"/>
  <c r="AR118" i="1" s="1"/>
  <c r="R130" i="1"/>
  <c r="S130" i="1" s="1"/>
  <c r="AR130" i="1" s="1"/>
  <c r="I130" i="1"/>
  <c r="I142" i="1"/>
  <c r="R142" i="1"/>
  <c r="S142" i="1" s="1"/>
  <c r="AR142" i="1" s="1"/>
  <c r="I18" i="1"/>
  <c r="R71" i="1"/>
  <c r="I71" i="1"/>
  <c r="I119" i="1"/>
  <c r="R119" i="1"/>
  <c r="S119" i="1" s="1"/>
  <c r="AR119" i="1" s="1"/>
  <c r="I105" i="1"/>
  <c r="R105" i="1"/>
  <c r="S105" i="1" s="1"/>
  <c r="AR105" i="1" s="1"/>
  <c r="I117" i="1"/>
  <c r="R117" i="1"/>
  <c r="I129" i="1"/>
  <c r="R129" i="1"/>
  <c r="S129" i="1" s="1"/>
  <c r="AR129" i="1" s="1"/>
  <c r="I141" i="1"/>
  <c r="R141" i="1"/>
  <c r="S141" i="1" s="1"/>
  <c r="AR141" i="1" s="1"/>
  <c r="I24" i="1"/>
  <c r="R24" i="1"/>
  <c r="S24" i="1" s="1"/>
  <c r="AR24" i="1" s="1"/>
  <c r="I36" i="1"/>
  <c r="R36" i="1"/>
  <c r="S36" i="1" s="1"/>
  <c r="I48" i="1"/>
  <c r="R48" i="1"/>
  <c r="S48" i="1" s="1"/>
  <c r="AR48" i="1" s="1"/>
  <c r="I60" i="1"/>
  <c r="R60" i="1"/>
  <c r="S60" i="1" s="1"/>
  <c r="R72" i="1"/>
  <c r="S72" i="1" s="1"/>
  <c r="I72" i="1"/>
  <c r="I144" i="1"/>
  <c r="R144" i="1"/>
  <c r="S144" i="1" s="1"/>
  <c r="AR144" i="1" s="1"/>
  <c r="I11" i="1"/>
  <c r="R11" i="1"/>
  <c r="S11" i="1" s="1"/>
  <c r="R59" i="1"/>
  <c r="S59" i="1" s="1"/>
  <c r="I59" i="1"/>
  <c r="I143" i="1"/>
  <c r="R143" i="1"/>
  <c r="S143" i="1" s="1"/>
  <c r="I12" i="1"/>
  <c r="R12" i="1"/>
  <c r="S12" i="1" s="1"/>
  <c r="I13" i="1"/>
  <c r="R13" i="1"/>
  <c r="S13" i="1" s="1"/>
  <c r="I25" i="1"/>
  <c r="R25" i="1"/>
  <c r="S25" i="1" s="1"/>
  <c r="I37" i="1"/>
  <c r="R37" i="1"/>
  <c r="S37" i="1" s="1"/>
  <c r="I49" i="1"/>
  <c r="R49" i="1"/>
  <c r="S49" i="1" s="1"/>
  <c r="R61" i="1"/>
  <c r="S61" i="1" s="1"/>
  <c r="I61" i="1"/>
  <c r="I73" i="1"/>
  <c r="R73" i="1"/>
  <c r="S73" i="1" s="1"/>
  <c r="R85" i="1"/>
  <c r="S85" i="1" s="1"/>
  <c r="AR85" i="1" s="1"/>
  <c r="I85" i="1"/>
  <c r="R97" i="1"/>
  <c r="S97" i="1" s="1"/>
  <c r="I97" i="1"/>
  <c r="I109" i="1"/>
  <c r="R109" i="1"/>
  <c r="S109" i="1" s="1"/>
  <c r="I121" i="1"/>
  <c r="R121" i="1"/>
  <c r="S121" i="1" s="1"/>
  <c r="I133" i="1"/>
  <c r="R133" i="1"/>
  <c r="S133" i="1" s="1"/>
  <c r="I145" i="1"/>
  <c r="R145" i="1"/>
  <c r="S145" i="1" s="1"/>
  <c r="I131" i="1"/>
  <c r="R131" i="1"/>
  <c r="S131" i="1" s="1"/>
  <c r="R84" i="1"/>
  <c r="S84" i="1" s="1"/>
  <c r="I84" i="1"/>
  <c r="I14" i="1"/>
  <c r="R14" i="1"/>
  <c r="S14" i="1" s="1"/>
  <c r="I26" i="1"/>
  <c r="R26" i="1"/>
  <c r="S26" i="1" s="1"/>
  <c r="I38" i="1"/>
  <c r="R38" i="1"/>
  <c r="S38" i="1" s="1"/>
  <c r="I50" i="1"/>
  <c r="R50" i="1"/>
  <c r="S50" i="1" s="1"/>
  <c r="I62" i="1"/>
  <c r="R62" i="1"/>
  <c r="S62" i="1" s="1"/>
  <c r="AR62" i="1" s="1"/>
  <c r="I74" i="1"/>
  <c r="R74" i="1"/>
  <c r="S74" i="1" s="1"/>
  <c r="I86" i="1"/>
  <c r="R86" i="1"/>
  <c r="S86" i="1" s="1"/>
  <c r="R98" i="1"/>
  <c r="S98" i="1" s="1"/>
  <c r="I98" i="1"/>
  <c r="R110" i="1"/>
  <c r="S110" i="1" s="1"/>
  <c r="I110" i="1"/>
  <c r="I122" i="1"/>
  <c r="R122" i="1"/>
  <c r="S122" i="1" s="1"/>
  <c r="I134" i="1"/>
  <c r="R134" i="1"/>
  <c r="S134" i="1" s="1"/>
  <c r="I146" i="1"/>
  <c r="R146" i="1"/>
  <c r="S146" i="1" s="1"/>
  <c r="I96" i="1"/>
  <c r="R96" i="1"/>
  <c r="S96" i="1" s="1"/>
  <c r="I15" i="1"/>
  <c r="R15" i="1"/>
  <c r="S15" i="1" s="1"/>
  <c r="I27" i="1"/>
  <c r="R27" i="1"/>
  <c r="S27" i="1" s="1"/>
  <c r="I39" i="1"/>
  <c r="R39" i="1"/>
  <c r="S39" i="1" s="1"/>
  <c r="I51" i="1"/>
  <c r="R51" i="1"/>
  <c r="S51" i="1" s="1"/>
  <c r="I63" i="1"/>
  <c r="R63" i="1"/>
  <c r="S63" i="1" s="1"/>
  <c r="I75" i="1"/>
  <c r="R75" i="1"/>
  <c r="S75" i="1" s="1"/>
  <c r="R87" i="1"/>
  <c r="S87" i="1" s="1"/>
  <c r="I87" i="1"/>
  <c r="I99" i="1"/>
  <c r="R99" i="1"/>
  <c r="S99" i="1" s="1"/>
  <c r="R111" i="1"/>
  <c r="S111" i="1" s="1"/>
  <c r="I111" i="1"/>
  <c r="R123" i="1"/>
  <c r="S123" i="1" s="1"/>
  <c r="I123" i="1"/>
  <c r="I135" i="1"/>
  <c r="R135" i="1"/>
  <c r="S135" i="1" s="1"/>
  <c r="I23" i="1"/>
  <c r="R23" i="1"/>
  <c r="S23" i="1" s="1"/>
  <c r="I47" i="1"/>
  <c r="R47" i="1"/>
  <c r="S47" i="1" s="1"/>
  <c r="I95" i="1"/>
  <c r="R95" i="1"/>
  <c r="S95" i="1" s="1"/>
  <c r="I132" i="1"/>
  <c r="R132" i="1"/>
  <c r="S132" i="1" s="1"/>
  <c r="I107" i="1"/>
  <c r="R107" i="1"/>
  <c r="S107" i="1" s="1"/>
  <c r="AR107" i="1" s="1"/>
  <c r="I108" i="1"/>
  <c r="R108" i="1"/>
  <c r="S108" i="1" s="1"/>
  <c r="R35" i="1"/>
  <c r="S35" i="1" s="1"/>
  <c r="I35" i="1"/>
  <c r="I83" i="1"/>
  <c r="R83" i="1"/>
  <c r="S83" i="1" s="1"/>
  <c r="I120" i="1"/>
  <c r="R120" i="1"/>
  <c r="S120" i="1" s="1"/>
  <c r="AR120" i="1" s="1"/>
  <c r="I137" i="1"/>
  <c r="R113" i="1"/>
  <c r="S113" i="1" s="1"/>
  <c r="R89" i="1"/>
  <c r="S89" i="1" s="1"/>
  <c r="R77" i="1"/>
  <c r="S77" i="1" s="1"/>
  <c r="R65" i="1"/>
  <c r="S65" i="1" s="1"/>
  <c r="R53" i="1"/>
  <c r="S53" i="1" s="1"/>
  <c r="R41" i="1"/>
  <c r="S41" i="1" s="1"/>
  <c r="R29" i="1"/>
  <c r="S29" i="1" s="1"/>
  <c r="R17" i="1"/>
  <c r="S17" i="1" s="1"/>
  <c r="R16" i="1"/>
  <c r="S16" i="1" s="1"/>
  <c r="AR16" i="1" s="1"/>
  <c r="R28" i="1"/>
  <c r="S28" i="1" s="1"/>
  <c r="R40" i="1"/>
  <c r="S40" i="1" s="1"/>
  <c r="R52" i="1"/>
  <c r="S52" i="1" s="1"/>
  <c r="R64" i="1"/>
  <c r="S64" i="1" s="1"/>
  <c r="R76" i="1"/>
  <c r="S76" i="1" s="1"/>
  <c r="R88" i="1"/>
  <c r="S88" i="1" s="1"/>
  <c r="R100" i="1"/>
  <c r="S100" i="1" s="1"/>
  <c r="R112" i="1"/>
  <c r="S112" i="1" s="1"/>
  <c r="R124" i="1"/>
  <c r="S124" i="1" s="1"/>
  <c r="R136" i="1"/>
  <c r="S136" i="1" s="1"/>
  <c r="S106" i="1"/>
  <c r="S45" i="1"/>
  <c r="S32" i="1"/>
  <c r="AR32" i="1" s="1"/>
  <c r="AY6" i="1"/>
  <c r="AZ6" i="1"/>
  <c r="S80" i="1"/>
  <c r="AY8" i="1"/>
  <c r="AZ8" i="1"/>
  <c r="S117" i="1"/>
  <c r="AR117" i="1" s="1"/>
  <c r="S10" i="1"/>
  <c r="AR10" i="1" s="1"/>
  <c r="S57" i="1"/>
  <c r="AR57" i="1" s="1"/>
  <c r="S9" i="1"/>
  <c r="S71" i="1"/>
  <c r="S7" i="1"/>
  <c r="AG6" i="1"/>
  <c r="S137" i="1"/>
  <c r="S19" i="1"/>
  <c r="S20" i="1"/>
  <c r="S42" i="1"/>
  <c r="S140" i="1"/>
  <c r="AP8" i="1"/>
  <c r="S68" i="1"/>
  <c r="S92" i="1"/>
  <c r="S104" i="1"/>
  <c r="AG8" i="1"/>
  <c r="S138" i="1"/>
  <c r="S102" i="1"/>
  <c r="S18" i="1"/>
  <c r="S54" i="1"/>
  <c r="S90" i="1"/>
  <c r="S126" i="1"/>
  <c r="S6" i="1"/>
  <c r="AQ6" i="1"/>
  <c r="AX6" i="1" s="1"/>
  <c r="AF7" i="1"/>
  <c r="C9" i="1"/>
  <c r="BA6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B146" i="1"/>
  <c r="AB145" i="1"/>
  <c r="AB144" i="1"/>
  <c r="AB143" i="1"/>
  <c r="AB142" i="1"/>
  <c r="AB141" i="1"/>
  <c r="AB140" i="1"/>
  <c r="AB139" i="1"/>
  <c r="AB138" i="1"/>
  <c r="AB137" i="1"/>
  <c r="AB136" i="1"/>
  <c r="AB135" i="1"/>
  <c r="AB134" i="1"/>
  <c r="AB133" i="1"/>
  <c r="AB132" i="1"/>
  <c r="AB131" i="1"/>
  <c r="AB130" i="1"/>
  <c r="AB129" i="1"/>
  <c r="AB128" i="1"/>
  <c r="AB127" i="1"/>
  <c r="AB126" i="1"/>
  <c r="AB125" i="1"/>
  <c r="AB124" i="1"/>
  <c r="AB123" i="1"/>
  <c r="AB122" i="1"/>
  <c r="AB121" i="1"/>
  <c r="AB120" i="1"/>
  <c r="AB119" i="1"/>
  <c r="AB118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R108" i="1" l="1"/>
  <c r="AR106" i="1"/>
  <c r="AR80" i="1"/>
  <c r="AR45" i="1"/>
  <c r="AR73" i="1"/>
  <c r="AR33" i="1"/>
  <c r="AR49" i="1"/>
  <c r="AR37" i="1"/>
  <c r="AR67" i="1"/>
  <c r="AR128" i="1"/>
  <c r="AR28" i="1"/>
  <c r="AZ7" i="1"/>
  <c r="AY7" i="1"/>
  <c r="AR96" i="1"/>
  <c r="AR146" i="1"/>
  <c r="AR97" i="1"/>
  <c r="AR55" i="1"/>
  <c r="AR8" i="1"/>
  <c r="AR38" i="1"/>
  <c r="AR47" i="1"/>
  <c r="AR103" i="1"/>
  <c r="AR68" i="1"/>
  <c r="AR134" i="1"/>
  <c r="AR115" i="1"/>
  <c r="AR71" i="1"/>
  <c r="AR66" i="1"/>
  <c r="AR145" i="1"/>
  <c r="AR43" i="1"/>
  <c r="AR35" i="1"/>
  <c r="AR61" i="1"/>
  <c r="AR50" i="1"/>
  <c r="AR40" i="1"/>
  <c r="AR92" i="1"/>
  <c r="AR56" i="1"/>
  <c r="AR20" i="1"/>
  <c r="AR25" i="1"/>
  <c r="AR60" i="1"/>
  <c r="AR12" i="1"/>
  <c r="AR95" i="1"/>
  <c r="AR84" i="1"/>
  <c r="AR72" i="1"/>
  <c r="AR132" i="1"/>
  <c r="AH6" i="1"/>
  <c r="AR131" i="1"/>
  <c r="AR30" i="1"/>
  <c r="AQ8" i="1"/>
  <c r="AR91" i="1"/>
  <c r="AR9" i="1"/>
  <c r="AR59" i="1"/>
  <c r="AR23" i="1"/>
  <c r="AR143" i="1"/>
  <c r="AR36" i="1"/>
  <c r="AR83" i="1"/>
  <c r="AR11" i="1"/>
  <c r="AR22" i="1"/>
  <c r="AR52" i="1"/>
  <c r="AR87" i="1"/>
  <c r="AR98" i="1"/>
  <c r="AR78" i="1"/>
  <c r="AR86" i="1"/>
  <c r="AR122" i="1"/>
  <c r="AR114" i="1"/>
  <c r="AR111" i="1"/>
  <c r="AR17" i="1"/>
  <c r="AR13" i="1"/>
  <c r="AR137" i="1"/>
  <c r="AR6" i="1"/>
  <c r="AR135" i="1"/>
  <c r="AR39" i="1"/>
  <c r="AR41" i="1"/>
  <c r="AR126" i="1"/>
  <c r="AR42" i="1"/>
  <c r="AR125" i="1"/>
  <c r="AR51" i="1"/>
  <c r="AR53" i="1"/>
  <c r="AR90" i="1"/>
  <c r="AR74" i="1"/>
  <c r="AR140" i="1"/>
  <c r="AR99" i="1"/>
  <c r="AR109" i="1"/>
  <c r="AR19" i="1"/>
  <c r="AR113" i="1"/>
  <c r="AH8" i="1"/>
  <c r="AR44" i="1"/>
  <c r="AR63" i="1"/>
  <c r="AR65" i="1"/>
  <c r="AR18" i="1"/>
  <c r="AR110" i="1"/>
  <c r="AR7" i="1"/>
  <c r="AR75" i="1"/>
  <c r="AR102" i="1"/>
  <c r="AR121" i="1"/>
  <c r="AR29" i="1"/>
  <c r="AR104" i="1"/>
  <c r="AR138" i="1"/>
  <c r="AR133" i="1"/>
  <c r="AP7" i="1"/>
  <c r="AG7" i="1"/>
  <c r="AR54" i="1"/>
  <c r="U6" i="1"/>
  <c r="T6" i="1"/>
  <c r="AR89" i="1"/>
  <c r="AR123" i="1"/>
  <c r="AR26" i="1"/>
  <c r="AR14" i="1"/>
  <c r="AR101" i="1"/>
  <c r="AR77" i="1"/>
  <c r="AR27" i="1"/>
  <c r="AR15" i="1"/>
  <c r="AR112" i="1"/>
  <c r="AR124" i="1"/>
  <c r="AR100" i="1"/>
  <c r="AR76" i="1"/>
  <c r="AR136" i="1"/>
  <c r="AR64" i="1"/>
  <c r="AR88" i="1"/>
  <c r="AU6" i="1"/>
  <c r="W69" i="1"/>
  <c r="W11" i="1"/>
  <c r="W23" i="1"/>
  <c r="W35" i="1"/>
  <c r="W47" i="1"/>
  <c r="W59" i="1"/>
  <c r="W12" i="1"/>
  <c r="W24" i="1"/>
  <c r="W36" i="1"/>
  <c r="W48" i="1"/>
  <c r="W60" i="1"/>
  <c r="W72" i="1"/>
  <c r="W84" i="1"/>
  <c r="W96" i="1"/>
  <c r="W108" i="1"/>
  <c r="W120" i="1"/>
  <c r="W132" i="1"/>
  <c r="W144" i="1"/>
  <c r="W37" i="1"/>
  <c r="W49" i="1"/>
  <c r="W61" i="1"/>
  <c r="W16" i="1"/>
  <c r="W28" i="1"/>
  <c r="W40" i="1"/>
  <c r="W52" i="1"/>
  <c r="W64" i="1"/>
  <c r="W76" i="1"/>
  <c r="W88" i="1"/>
  <c r="W100" i="1"/>
  <c r="W112" i="1"/>
  <c r="W27" i="1"/>
  <c r="W51" i="1"/>
  <c r="W75" i="1"/>
  <c r="W99" i="1"/>
  <c r="W15" i="1"/>
  <c r="W39" i="1"/>
  <c r="W63" i="1"/>
  <c r="W87" i="1"/>
  <c r="W111" i="1"/>
  <c r="W123" i="1"/>
  <c r="W135" i="1"/>
  <c r="W6" i="1"/>
  <c r="W18" i="1"/>
  <c r="W30" i="1"/>
  <c r="W42" i="1"/>
  <c r="W54" i="1"/>
  <c r="W25" i="1"/>
  <c r="W13" i="1"/>
  <c r="W73" i="1"/>
  <c r="W85" i="1"/>
  <c r="W97" i="1"/>
  <c r="W109" i="1"/>
  <c r="W121" i="1"/>
  <c r="W133" i="1"/>
  <c r="W145" i="1"/>
  <c r="W14" i="1"/>
  <c r="W26" i="1"/>
  <c r="W38" i="1"/>
  <c r="W50" i="1"/>
  <c r="W62" i="1"/>
  <c r="W74" i="1"/>
  <c r="W86" i="1"/>
  <c r="W98" i="1"/>
  <c r="W110" i="1"/>
  <c r="W122" i="1"/>
  <c r="W134" i="1"/>
  <c r="W146" i="1"/>
  <c r="W124" i="1"/>
  <c r="W136" i="1"/>
  <c r="W17" i="1"/>
  <c r="W29" i="1"/>
  <c r="W41" i="1"/>
  <c r="W53" i="1"/>
  <c r="W65" i="1"/>
  <c r="W77" i="1"/>
  <c r="W89" i="1"/>
  <c r="W101" i="1"/>
  <c r="W113" i="1"/>
  <c r="W125" i="1"/>
  <c r="W137" i="1"/>
  <c r="W66" i="1"/>
  <c r="W78" i="1"/>
  <c r="W90" i="1"/>
  <c r="W102" i="1"/>
  <c r="W114" i="1"/>
  <c r="W126" i="1"/>
  <c r="W138" i="1"/>
  <c r="W7" i="1"/>
  <c r="W19" i="1"/>
  <c r="W31" i="1"/>
  <c r="W43" i="1"/>
  <c r="W55" i="1"/>
  <c r="W67" i="1"/>
  <c r="W79" i="1"/>
  <c r="W91" i="1"/>
  <c r="W103" i="1"/>
  <c r="W115" i="1"/>
  <c r="W127" i="1"/>
  <c r="W139" i="1"/>
  <c r="W8" i="1"/>
  <c r="W20" i="1"/>
  <c r="W32" i="1"/>
  <c r="W44" i="1"/>
  <c r="W56" i="1"/>
  <c r="W68" i="1"/>
  <c r="W80" i="1"/>
  <c r="W92" i="1"/>
  <c r="W104" i="1"/>
  <c r="W116" i="1"/>
  <c r="W128" i="1"/>
  <c r="W140" i="1"/>
  <c r="W9" i="1"/>
  <c r="W21" i="1"/>
  <c r="W33" i="1"/>
  <c r="W45" i="1"/>
  <c r="W57" i="1"/>
  <c r="W81" i="1"/>
  <c r="W93" i="1"/>
  <c r="W105" i="1"/>
  <c r="W117" i="1"/>
  <c r="W129" i="1"/>
  <c r="W141" i="1"/>
  <c r="W22" i="1"/>
  <c r="W34" i="1"/>
  <c r="W46" i="1"/>
  <c r="W58" i="1"/>
  <c r="W70" i="1"/>
  <c r="W82" i="1"/>
  <c r="W94" i="1"/>
  <c r="W106" i="1"/>
  <c r="W130" i="1"/>
  <c r="W142" i="1"/>
  <c r="W10" i="1"/>
  <c r="W118" i="1"/>
  <c r="W71" i="1"/>
  <c r="W83" i="1"/>
  <c r="W95" i="1"/>
  <c r="W107" i="1"/>
  <c r="W119" i="1"/>
  <c r="W131" i="1"/>
  <c r="W143" i="1"/>
  <c r="BA7" i="1"/>
  <c r="AL6" i="1"/>
  <c r="C10" i="1"/>
  <c r="AF9" i="1"/>
  <c r="BA8" i="1"/>
  <c r="N17" i="1"/>
  <c r="N29" i="1"/>
  <c r="N41" i="1"/>
  <c r="N8" i="1"/>
  <c r="N20" i="1"/>
  <c r="N32" i="1"/>
  <c r="N44" i="1"/>
  <c r="N56" i="1"/>
  <c r="N68" i="1"/>
  <c r="N80" i="1"/>
  <c r="N14" i="1"/>
  <c r="N26" i="1"/>
  <c r="N38" i="1"/>
  <c r="N50" i="1"/>
  <c r="N62" i="1"/>
  <c r="N74" i="1"/>
  <c r="N86" i="1"/>
  <c r="N98" i="1"/>
  <c r="N110" i="1"/>
  <c r="N122" i="1"/>
  <c r="N134" i="1"/>
  <c r="N146" i="1"/>
  <c r="N53" i="1"/>
  <c r="N65" i="1"/>
  <c r="N77" i="1"/>
  <c r="N89" i="1"/>
  <c r="N101" i="1"/>
  <c r="N113" i="1"/>
  <c r="N125" i="1"/>
  <c r="N137" i="1"/>
  <c r="N6" i="1"/>
  <c r="N18" i="1"/>
  <c r="N30" i="1"/>
  <c r="N42" i="1"/>
  <c r="N54" i="1"/>
  <c r="N66" i="1"/>
  <c r="N92" i="1"/>
  <c r="N104" i="1"/>
  <c r="N116" i="1"/>
  <c r="N128" i="1"/>
  <c r="N140" i="1"/>
  <c r="N16" i="1"/>
  <c r="N28" i="1"/>
  <c r="N40" i="1"/>
  <c r="N52" i="1"/>
  <c r="N64" i="1"/>
  <c r="N76" i="1"/>
  <c r="N88" i="1"/>
  <c r="N100" i="1"/>
  <c r="N112" i="1"/>
  <c r="N124" i="1"/>
  <c r="N136" i="1"/>
  <c r="N78" i="1"/>
  <c r="N90" i="1"/>
  <c r="N102" i="1"/>
  <c r="N114" i="1"/>
  <c r="N126" i="1"/>
  <c r="N138" i="1"/>
  <c r="N7" i="1"/>
  <c r="N19" i="1"/>
  <c r="N31" i="1"/>
  <c r="N43" i="1"/>
  <c r="N55" i="1"/>
  <c r="N67" i="1"/>
  <c r="N79" i="1"/>
  <c r="N91" i="1"/>
  <c r="N103" i="1"/>
  <c r="N115" i="1"/>
  <c r="N127" i="1"/>
  <c r="N139" i="1"/>
  <c r="N9" i="1"/>
  <c r="N21" i="1"/>
  <c r="N33" i="1"/>
  <c r="N45" i="1"/>
  <c r="N57" i="1"/>
  <c r="N69" i="1"/>
  <c r="N81" i="1"/>
  <c r="N93" i="1"/>
  <c r="N105" i="1"/>
  <c r="N117" i="1"/>
  <c r="N129" i="1"/>
  <c r="N141" i="1"/>
  <c r="N10" i="1"/>
  <c r="N22" i="1"/>
  <c r="N34" i="1"/>
  <c r="N46" i="1"/>
  <c r="N58" i="1"/>
  <c r="N70" i="1"/>
  <c r="N82" i="1"/>
  <c r="N94" i="1"/>
  <c r="N106" i="1"/>
  <c r="N118" i="1"/>
  <c r="N130" i="1"/>
  <c r="N142" i="1"/>
  <c r="N11" i="1"/>
  <c r="N23" i="1"/>
  <c r="N35" i="1"/>
  <c r="N47" i="1"/>
  <c r="N59" i="1"/>
  <c r="N71" i="1"/>
  <c r="N83" i="1"/>
  <c r="N95" i="1"/>
  <c r="N107" i="1"/>
  <c r="N119" i="1"/>
  <c r="N131" i="1"/>
  <c r="N143" i="1"/>
  <c r="N12" i="1"/>
  <c r="N24" i="1"/>
  <c r="N36" i="1"/>
  <c r="N48" i="1"/>
  <c r="N60" i="1"/>
  <c r="N72" i="1"/>
  <c r="N84" i="1"/>
  <c r="N96" i="1"/>
  <c r="N108" i="1"/>
  <c r="N120" i="1"/>
  <c r="N132" i="1"/>
  <c r="N144" i="1"/>
  <c r="N13" i="1"/>
  <c r="N25" i="1"/>
  <c r="N37" i="1"/>
  <c r="N49" i="1"/>
  <c r="N61" i="1"/>
  <c r="N73" i="1"/>
  <c r="N85" i="1"/>
  <c r="N97" i="1"/>
  <c r="N109" i="1"/>
  <c r="N121" i="1"/>
  <c r="N133" i="1"/>
  <c r="N145" i="1"/>
  <c r="N15" i="1"/>
  <c r="N27" i="1"/>
  <c r="N39" i="1"/>
  <c r="N51" i="1"/>
  <c r="N63" i="1"/>
  <c r="N75" i="1"/>
  <c r="N87" i="1"/>
  <c r="N99" i="1"/>
  <c r="N111" i="1"/>
  <c r="N123" i="1"/>
  <c r="N135" i="1"/>
  <c r="U8" i="1" l="1"/>
  <c r="AZ9" i="1"/>
  <c r="AY9" i="1"/>
  <c r="AI6" i="1"/>
  <c r="AH7" i="1"/>
  <c r="AI8" i="1"/>
  <c r="AQ7" i="1"/>
  <c r="AP9" i="1"/>
  <c r="AG9" i="1"/>
  <c r="AV6" i="1"/>
  <c r="AU7" i="1"/>
  <c r="AU8" i="1"/>
  <c r="AL7" i="1"/>
  <c r="AL8" i="1"/>
  <c r="C11" i="1"/>
  <c r="AF10" i="1"/>
  <c r="BA9" i="1"/>
  <c r="AM6" i="1" l="1"/>
  <c r="AZ10" i="1"/>
  <c r="AY10" i="1"/>
  <c r="AH9" i="1"/>
  <c r="AI7" i="1"/>
  <c r="AM8" i="1"/>
  <c r="U7" i="1"/>
  <c r="AV7" i="1"/>
  <c r="AV8" i="1"/>
  <c r="AW6" i="1"/>
  <c r="AQ9" i="1"/>
  <c r="AP10" i="1"/>
  <c r="AG10" i="1"/>
  <c r="AU9" i="1"/>
  <c r="BA10" i="1"/>
  <c r="C12" i="1"/>
  <c r="AF11" i="1"/>
  <c r="AL9" i="1"/>
  <c r="AN6" i="1" l="1"/>
  <c r="AZ11" i="1"/>
  <c r="AY11" i="1"/>
  <c r="AN8" i="1"/>
  <c r="AO8" i="1" s="1"/>
  <c r="AI9" i="1"/>
  <c r="AQ10" i="1"/>
  <c r="AH10" i="1"/>
  <c r="AM7" i="1"/>
  <c r="AN7" i="1" s="1"/>
  <c r="AO7" i="1" s="1"/>
  <c r="U9" i="1"/>
  <c r="AW8" i="1"/>
  <c r="AX8" i="1" s="1"/>
  <c r="AV9" i="1"/>
  <c r="AW7" i="1"/>
  <c r="AX7" i="1" s="1"/>
  <c r="AG11" i="1"/>
  <c r="AP11" i="1"/>
  <c r="AU10" i="1"/>
  <c r="AL10" i="1"/>
  <c r="BA11" i="1"/>
  <c r="C13" i="1"/>
  <c r="AF12" i="1"/>
  <c r="AO6" i="1" l="1"/>
  <c r="BB6" i="1" s="1"/>
  <c r="AZ12" i="1"/>
  <c r="AY12" i="1"/>
  <c r="U10" i="1"/>
  <c r="AM9" i="1"/>
  <c r="AI10" i="1"/>
  <c r="AV10" i="1"/>
  <c r="AQ11" i="1"/>
  <c r="AW9" i="1"/>
  <c r="AX9" i="1" s="1"/>
  <c r="AH11" i="1"/>
  <c r="AG12" i="1"/>
  <c r="AP12" i="1"/>
  <c r="AU11" i="1"/>
  <c r="BA12" i="1"/>
  <c r="C14" i="1"/>
  <c r="AF13" i="1"/>
  <c r="AL11" i="1"/>
  <c r="E6" i="1" l="1"/>
  <c r="AZ13" i="1"/>
  <c r="AY13" i="1"/>
  <c r="AN9" i="1"/>
  <c r="AH12" i="1"/>
  <c r="AQ12" i="1"/>
  <c r="AM10" i="1"/>
  <c r="U11" i="1"/>
  <c r="AV11" i="1"/>
  <c r="BB7" i="1"/>
  <c r="BB8" i="1"/>
  <c r="AI11" i="1"/>
  <c r="AW10" i="1"/>
  <c r="AX10" i="1" s="1"/>
  <c r="AG13" i="1"/>
  <c r="AP13" i="1"/>
  <c r="AU12" i="1"/>
  <c r="BA13" i="1"/>
  <c r="C15" i="1"/>
  <c r="AF14" i="1"/>
  <c r="AL12" i="1"/>
  <c r="AO9" i="1" l="1"/>
  <c r="E7" i="1"/>
  <c r="E8" i="1"/>
  <c r="AZ14" i="1"/>
  <c r="AY14" i="1"/>
  <c r="U12" i="1"/>
  <c r="AN10" i="1"/>
  <c r="AI12" i="1"/>
  <c r="AM11" i="1"/>
  <c r="AV12" i="1"/>
  <c r="AH13" i="1"/>
  <c r="AQ13" i="1"/>
  <c r="AW11" i="1"/>
  <c r="AX11" i="1" s="1"/>
  <c r="AG14" i="1"/>
  <c r="AP14" i="1"/>
  <c r="AU13" i="1"/>
  <c r="AL13" i="1"/>
  <c r="BA14" i="1"/>
  <c r="C16" i="1"/>
  <c r="AF15" i="1"/>
  <c r="AO10" i="1" l="1"/>
  <c r="AZ15" i="1"/>
  <c r="AY15" i="1"/>
  <c r="AN11" i="1"/>
  <c r="AI13" i="1"/>
  <c r="AM12" i="1"/>
  <c r="BB9" i="1"/>
  <c r="AH14" i="1"/>
  <c r="AV13" i="1"/>
  <c r="AW13" i="1" s="1"/>
  <c r="AX13" i="1" s="1"/>
  <c r="AU14" i="1"/>
  <c r="U13" i="1"/>
  <c r="AQ14" i="1"/>
  <c r="AW12" i="1"/>
  <c r="AX12" i="1" s="1"/>
  <c r="AG15" i="1"/>
  <c r="AP15" i="1"/>
  <c r="AL14" i="1"/>
  <c r="BA15" i="1"/>
  <c r="C17" i="1"/>
  <c r="AF16" i="1"/>
  <c r="AO11" i="1" l="1"/>
  <c r="BB11" i="1" s="1"/>
  <c r="E9" i="1"/>
  <c r="AZ16" i="1"/>
  <c r="AY16" i="1"/>
  <c r="AN12" i="1"/>
  <c r="AM13" i="1"/>
  <c r="AQ15" i="1"/>
  <c r="BB10" i="1"/>
  <c r="AI14" i="1"/>
  <c r="AV14" i="1"/>
  <c r="AH15" i="1"/>
  <c r="U14" i="1"/>
  <c r="AG16" i="1"/>
  <c r="AP16" i="1"/>
  <c r="AU15" i="1"/>
  <c r="AL15" i="1"/>
  <c r="C18" i="1"/>
  <c r="AF17" i="1"/>
  <c r="BA16" i="1"/>
  <c r="AO12" i="1" l="1"/>
  <c r="E10" i="1"/>
  <c r="E11" i="1"/>
  <c r="AZ17" i="1"/>
  <c r="AY17" i="1"/>
  <c r="U15" i="1"/>
  <c r="AN13" i="1"/>
  <c r="AI15" i="1"/>
  <c r="AW14" i="1"/>
  <c r="AX14" i="1" s="1"/>
  <c r="AM14" i="1"/>
  <c r="AH16" i="1"/>
  <c r="AU16" i="1"/>
  <c r="AV15" i="1"/>
  <c r="AQ16" i="1"/>
  <c r="AG17" i="1"/>
  <c r="AP17" i="1"/>
  <c r="AL16" i="1"/>
  <c r="C19" i="1"/>
  <c r="AF18" i="1"/>
  <c r="BA17" i="1"/>
  <c r="AO13" i="1" l="1"/>
  <c r="BB13" i="1" s="1"/>
  <c r="AZ18" i="1"/>
  <c r="AY18" i="1"/>
  <c r="AM15" i="1"/>
  <c r="AN15" i="1" s="1"/>
  <c r="AN14" i="1"/>
  <c r="AO14" i="1" s="1"/>
  <c r="BB12" i="1"/>
  <c r="AQ17" i="1"/>
  <c r="U17" i="1" s="1"/>
  <c r="AI16" i="1"/>
  <c r="AH17" i="1"/>
  <c r="U16" i="1"/>
  <c r="AW15" i="1"/>
  <c r="AX15" i="1" s="1"/>
  <c r="AV16" i="1"/>
  <c r="AP18" i="1"/>
  <c r="AG18" i="1"/>
  <c r="AU17" i="1"/>
  <c r="AL17" i="1"/>
  <c r="BA18" i="1"/>
  <c r="C20" i="1"/>
  <c r="AF19" i="1"/>
  <c r="AO15" i="1" l="1"/>
  <c r="E12" i="1"/>
  <c r="E13" i="1"/>
  <c r="AZ19" i="1"/>
  <c r="AY19" i="1"/>
  <c r="AI17" i="1"/>
  <c r="AM16" i="1"/>
  <c r="AH18" i="1"/>
  <c r="AQ18" i="1"/>
  <c r="U18" i="1" s="1"/>
  <c r="AV17" i="1"/>
  <c r="BB14" i="1"/>
  <c r="AW16" i="1"/>
  <c r="AX16" i="1" s="1"/>
  <c r="AP19" i="1"/>
  <c r="AG19" i="1"/>
  <c r="AU18" i="1"/>
  <c r="AL18" i="1"/>
  <c r="C21" i="1"/>
  <c r="AF20" i="1"/>
  <c r="BA19" i="1"/>
  <c r="E14" i="1" l="1"/>
  <c r="AM17" i="1"/>
  <c r="AN17" i="1" s="1"/>
  <c r="AO17" i="1" s="1"/>
  <c r="AI18" i="1"/>
  <c r="AZ20" i="1"/>
  <c r="AY20" i="1"/>
  <c r="AN16" i="1"/>
  <c r="AQ19" i="1"/>
  <c r="AV18" i="1"/>
  <c r="BB15" i="1"/>
  <c r="AH19" i="1"/>
  <c r="AW17" i="1"/>
  <c r="AX17" i="1" s="1"/>
  <c r="AP20" i="1"/>
  <c r="AG20" i="1"/>
  <c r="AU19" i="1"/>
  <c r="AL19" i="1"/>
  <c r="BA20" i="1"/>
  <c r="C22" i="1"/>
  <c r="AF21" i="1"/>
  <c r="AM18" i="1" l="1"/>
  <c r="AN18" i="1" s="1"/>
  <c r="AO16" i="1"/>
  <c r="E15" i="1"/>
  <c r="AY21" i="1"/>
  <c r="AZ21" i="1"/>
  <c r="AH20" i="1"/>
  <c r="AQ20" i="1"/>
  <c r="U20" i="1" s="1"/>
  <c r="AI19" i="1"/>
  <c r="AV19" i="1"/>
  <c r="AW18" i="1"/>
  <c r="AX18" i="1" s="1"/>
  <c r="U19" i="1"/>
  <c r="AP21" i="1"/>
  <c r="AG21" i="1"/>
  <c r="AU20" i="1"/>
  <c r="C23" i="1"/>
  <c r="AF22" i="1"/>
  <c r="AL20" i="1"/>
  <c r="BA21" i="1"/>
  <c r="AO18" i="1" l="1"/>
  <c r="BB16" i="1"/>
  <c r="AI20" i="1"/>
  <c r="AZ22" i="1"/>
  <c r="AY22" i="1"/>
  <c r="AQ21" i="1"/>
  <c r="U21" i="1" s="1"/>
  <c r="AV20" i="1"/>
  <c r="AH21" i="1"/>
  <c r="AW19" i="1"/>
  <c r="AX19" i="1" s="1"/>
  <c r="AM19" i="1"/>
  <c r="AU21" i="1"/>
  <c r="BB17" i="1"/>
  <c r="AG22" i="1"/>
  <c r="AP22" i="1"/>
  <c r="AL21" i="1"/>
  <c r="C24" i="1"/>
  <c r="AF23" i="1"/>
  <c r="BA22" i="1"/>
  <c r="E17" i="1" l="1"/>
  <c r="E16" i="1"/>
  <c r="AM20" i="1"/>
  <c r="AZ23" i="1"/>
  <c r="AY23" i="1"/>
  <c r="AN20" i="1"/>
  <c r="AO20" i="1" s="1"/>
  <c r="AN19" i="1"/>
  <c r="AO19" i="1" s="1"/>
  <c r="AQ22" i="1"/>
  <c r="U22" i="1" s="1"/>
  <c r="AI21" i="1"/>
  <c r="AW20" i="1"/>
  <c r="AX20" i="1" s="1"/>
  <c r="BB18" i="1"/>
  <c r="AH22" i="1"/>
  <c r="AV21" i="1"/>
  <c r="AU22" i="1"/>
  <c r="AG23" i="1"/>
  <c r="AP23" i="1"/>
  <c r="BA23" i="1"/>
  <c r="AL22" i="1"/>
  <c r="C25" i="1"/>
  <c r="AF24" i="1"/>
  <c r="E18" i="1" l="1"/>
  <c r="AZ24" i="1"/>
  <c r="AY24" i="1"/>
  <c r="AM21" i="1"/>
  <c r="AN21" i="1" s="1"/>
  <c r="AO21" i="1" s="1"/>
  <c r="AQ23" i="1"/>
  <c r="AI22" i="1"/>
  <c r="BB19" i="1"/>
  <c r="AV22" i="1"/>
  <c r="AH23" i="1"/>
  <c r="AW21" i="1"/>
  <c r="AX21" i="1" s="1"/>
  <c r="AG24" i="1"/>
  <c r="AP24" i="1"/>
  <c r="AU23" i="1"/>
  <c r="AL23" i="1"/>
  <c r="BA24" i="1"/>
  <c r="C26" i="1"/>
  <c r="AF25" i="1"/>
  <c r="J146" i="1"/>
  <c r="J144" i="1"/>
  <c r="J143" i="1"/>
  <c r="J142" i="1"/>
  <c r="J141" i="1"/>
  <c r="J139" i="1"/>
  <c r="J137" i="1"/>
  <c r="J136" i="1"/>
  <c r="J135" i="1"/>
  <c r="J134" i="1"/>
  <c r="J133" i="1"/>
  <c r="J132" i="1"/>
  <c r="J131" i="1"/>
  <c r="J130" i="1"/>
  <c r="J129" i="1"/>
  <c r="J127" i="1"/>
  <c r="J125" i="1"/>
  <c r="J124" i="1"/>
  <c r="J123" i="1"/>
  <c r="J121" i="1"/>
  <c r="J120" i="1"/>
  <c r="J119" i="1"/>
  <c r="J118" i="1"/>
  <c r="J117" i="1"/>
  <c r="J115" i="1"/>
  <c r="J113" i="1"/>
  <c r="J112" i="1"/>
  <c r="J111" i="1"/>
  <c r="J110" i="1"/>
  <c r="J109" i="1"/>
  <c r="J108" i="1"/>
  <c r="J107" i="1"/>
  <c r="J106" i="1"/>
  <c r="J105" i="1"/>
  <c r="J103" i="1"/>
  <c r="J101" i="1"/>
  <c r="J100" i="1"/>
  <c r="J99" i="1"/>
  <c r="J98" i="1"/>
  <c r="J97" i="1"/>
  <c r="J96" i="1"/>
  <c r="J95" i="1"/>
  <c r="J94" i="1"/>
  <c r="J93" i="1"/>
  <c r="J91" i="1"/>
  <c r="J88" i="1"/>
  <c r="J87" i="1"/>
  <c r="J86" i="1"/>
  <c r="J83" i="1"/>
  <c r="J82" i="1"/>
  <c r="J81" i="1"/>
  <c r="J79" i="1"/>
  <c r="J76" i="1"/>
  <c r="J75" i="1"/>
  <c r="J74" i="1"/>
  <c r="J73" i="1"/>
  <c r="J72" i="1"/>
  <c r="J71" i="1"/>
  <c r="J70" i="1"/>
  <c r="J69" i="1"/>
  <c r="J64" i="1"/>
  <c r="J63" i="1"/>
  <c r="J62" i="1"/>
  <c r="J61" i="1"/>
  <c r="J60" i="1"/>
  <c r="J59" i="1"/>
  <c r="J58" i="1"/>
  <c r="J57" i="1"/>
  <c r="J55" i="1"/>
  <c r="J52" i="1"/>
  <c r="J51" i="1"/>
  <c r="J50" i="1"/>
  <c r="J49" i="1"/>
  <c r="J48" i="1"/>
  <c r="J47" i="1"/>
  <c r="J46" i="1"/>
  <c r="J45" i="1"/>
  <c r="J43" i="1"/>
  <c r="J40" i="1"/>
  <c r="J39" i="1"/>
  <c r="J38" i="1"/>
  <c r="J37" i="1"/>
  <c r="J36" i="1"/>
  <c r="J35" i="1"/>
  <c r="J34" i="1"/>
  <c r="J33" i="1"/>
  <c r="J29" i="1"/>
  <c r="J28" i="1"/>
  <c r="J27" i="1"/>
  <c r="J26" i="1"/>
  <c r="J25" i="1"/>
  <c r="J24" i="1"/>
  <c r="J23" i="1"/>
  <c r="J22" i="1"/>
  <c r="J21" i="1"/>
  <c r="J19" i="1"/>
  <c r="J17" i="1"/>
  <c r="J16" i="1"/>
  <c r="J15" i="1"/>
  <c r="J14" i="1"/>
  <c r="J13" i="1"/>
  <c r="J12" i="1"/>
  <c r="J11" i="1"/>
  <c r="J10" i="1"/>
  <c r="J9" i="1"/>
  <c r="J7" i="1"/>
  <c r="J6" i="1"/>
  <c r="J145" i="1"/>
  <c r="J140" i="1"/>
  <c r="J138" i="1"/>
  <c r="J128" i="1"/>
  <c r="J126" i="1"/>
  <c r="J122" i="1"/>
  <c r="J116" i="1"/>
  <c r="J114" i="1"/>
  <c r="J104" i="1"/>
  <c r="J102" i="1"/>
  <c r="J92" i="1"/>
  <c r="J90" i="1"/>
  <c r="J89" i="1"/>
  <c r="J85" i="1"/>
  <c r="J84" i="1"/>
  <c r="J80" i="1"/>
  <c r="J78" i="1"/>
  <c r="J77" i="1"/>
  <c r="J68" i="1"/>
  <c r="J67" i="1"/>
  <c r="J66" i="1"/>
  <c r="J65" i="1"/>
  <c r="J56" i="1"/>
  <c r="J54" i="1"/>
  <c r="J53" i="1"/>
  <c r="J44" i="1"/>
  <c r="J42" i="1"/>
  <c r="J41" i="1"/>
  <c r="J32" i="1"/>
  <c r="J31" i="1"/>
  <c r="J30" i="1"/>
  <c r="J20" i="1"/>
  <c r="J18" i="1"/>
  <c r="J8" i="1"/>
  <c r="E19" i="1" l="1"/>
  <c r="U23" i="1"/>
  <c r="AZ25" i="1"/>
  <c r="AY25" i="1"/>
  <c r="AM22" i="1"/>
  <c r="AN22" i="1" s="1"/>
  <c r="AO22" i="1" s="1"/>
  <c r="AQ24" i="1"/>
  <c r="BB20" i="1"/>
  <c r="AI23" i="1"/>
  <c r="AM23" i="1" s="1"/>
  <c r="AW22" i="1"/>
  <c r="AX22" i="1" s="1"/>
  <c r="AV23" i="1"/>
  <c r="AH24" i="1"/>
  <c r="AU24" i="1"/>
  <c r="AG25" i="1"/>
  <c r="AP25" i="1"/>
  <c r="L21" i="1"/>
  <c r="M21" i="1" a="1"/>
  <c r="M21" i="1" s="1"/>
  <c r="K23" i="1"/>
  <c r="M23" i="1" a="1"/>
  <c r="M23" i="1" s="1"/>
  <c r="L17" i="1"/>
  <c r="M17" i="1" a="1"/>
  <c r="M17" i="1" s="1"/>
  <c r="L19" i="1"/>
  <c r="M19" i="1" a="1"/>
  <c r="M19" i="1" s="1"/>
  <c r="L6" i="1"/>
  <c r="M6" i="1" a="1"/>
  <c r="M6" i="1" s="1"/>
  <c r="L8" i="1"/>
  <c r="M8" i="1" a="1"/>
  <c r="M8" i="1" s="1"/>
  <c r="L7" i="1"/>
  <c r="M7" i="1" a="1"/>
  <c r="M7" i="1" s="1"/>
  <c r="L11" i="1"/>
  <c r="M11" i="1" a="1"/>
  <c r="M11" i="1" s="1"/>
  <c r="L20" i="1"/>
  <c r="M20" i="1" a="1"/>
  <c r="M20" i="1" s="1"/>
  <c r="L22" i="1"/>
  <c r="M22" i="1" a="1"/>
  <c r="M22" i="1" s="1"/>
  <c r="L9" i="1"/>
  <c r="M9" i="1" a="1"/>
  <c r="M9" i="1" s="1"/>
  <c r="L18" i="1"/>
  <c r="M18" i="1" a="1"/>
  <c r="M18" i="1" s="1"/>
  <c r="L10" i="1"/>
  <c r="M10" i="1" a="1"/>
  <c r="M10" i="1" s="1"/>
  <c r="L12" i="1"/>
  <c r="M12" i="1" a="1"/>
  <c r="M12" i="1" s="1"/>
  <c r="L13" i="1"/>
  <c r="M13" i="1" a="1"/>
  <c r="M13" i="1" s="1"/>
  <c r="L14" i="1"/>
  <c r="M14" i="1" a="1"/>
  <c r="M14" i="1" s="1"/>
  <c r="L15" i="1"/>
  <c r="M15" i="1" a="1"/>
  <c r="M15" i="1" s="1"/>
  <c r="L16" i="1"/>
  <c r="M16" i="1" a="1"/>
  <c r="M16" i="1" s="1"/>
  <c r="L23" i="1"/>
  <c r="K138" i="1"/>
  <c r="K99" i="1"/>
  <c r="K113" i="1"/>
  <c r="K130" i="1"/>
  <c r="K144" i="1"/>
  <c r="K146" i="1"/>
  <c r="K48" i="1"/>
  <c r="K34" i="1"/>
  <c r="K53" i="1"/>
  <c r="K86" i="1"/>
  <c r="K117" i="1"/>
  <c r="K132" i="1"/>
  <c r="K42" i="1"/>
  <c r="K133" i="1"/>
  <c r="K33" i="1"/>
  <c r="K64" i="1"/>
  <c r="K19" i="1"/>
  <c r="K134" i="1"/>
  <c r="K44" i="1"/>
  <c r="K100" i="1"/>
  <c r="K69" i="1"/>
  <c r="K118" i="1"/>
  <c r="K16" i="1"/>
  <c r="K17" i="1"/>
  <c r="K145" i="1"/>
  <c r="K36" i="1"/>
  <c r="K92" i="1"/>
  <c r="K84" i="1"/>
  <c r="K115" i="1"/>
  <c r="K89" i="1"/>
  <c r="K54" i="1"/>
  <c r="K103" i="1"/>
  <c r="K7" i="1"/>
  <c r="K71" i="1"/>
  <c r="K8" i="1"/>
  <c r="K38" i="1"/>
  <c r="K120" i="1"/>
  <c r="K66" i="1"/>
  <c r="K57" i="1"/>
  <c r="K136" i="1"/>
  <c r="K20" i="1"/>
  <c r="K67" i="1"/>
  <c r="K114" i="1"/>
  <c r="K11" i="1"/>
  <c r="K25" i="1"/>
  <c r="K40" i="1"/>
  <c r="K58" i="1"/>
  <c r="K74" i="1"/>
  <c r="K94" i="1"/>
  <c r="K108" i="1"/>
  <c r="K123" i="1"/>
  <c r="K137" i="1"/>
  <c r="K63" i="1"/>
  <c r="K49" i="1"/>
  <c r="K101" i="1"/>
  <c r="K21" i="1"/>
  <c r="K51" i="1"/>
  <c r="K37" i="1"/>
  <c r="K119" i="1"/>
  <c r="K102" i="1"/>
  <c r="K135" i="1"/>
  <c r="K18" i="1"/>
  <c r="K39" i="1"/>
  <c r="K73" i="1"/>
  <c r="K30" i="1"/>
  <c r="K68" i="1"/>
  <c r="K116" i="1"/>
  <c r="K12" i="1"/>
  <c r="K26" i="1"/>
  <c r="K43" i="1"/>
  <c r="K59" i="1"/>
  <c r="K75" i="1"/>
  <c r="K95" i="1"/>
  <c r="K109" i="1"/>
  <c r="K124" i="1"/>
  <c r="K139" i="1"/>
  <c r="K85" i="1"/>
  <c r="K131" i="1"/>
  <c r="K6" i="1"/>
  <c r="K87" i="1"/>
  <c r="K52" i="1"/>
  <c r="K105" i="1"/>
  <c r="K65" i="1"/>
  <c r="K55" i="1"/>
  <c r="K72" i="1"/>
  <c r="K24" i="1"/>
  <c r="K121" i="1"/>
  <c r="K77" i="1"/>
  <c r="K13" i="1"/>
  <c r="K45" i="1"/>
  <c r="K60" i="1"/>
  <c r="K76" i="1"/>
  <c r="K96" i="1"/>
  <c r="K110" i="1"/>
  <c r="K125" i="1"/>
  <c r="K141" i="1"/>
  <c r="K82" i="1"/>
  <c r="K35" i="1"/>
  <c r="K91" i="1"/>
  <c r="K10" i="1"/>
  <c r="K93" i="1"/>
  <c r="K27" i="1"/>
  <c r="K32" i="1"/>
  <c r="K78" i="1"/>
  <c r="K126" i="1"/>
  <c r="K14" i="1"/>
  <c r="K28" i="1"/>
  <c r="K46" i="1"/>
  <c r="K61" i="1"/>
  <c r="K79" i="1"/>
  <c r="K97" i="1"/>
  <c r="K111" i="1"/>
  <c r="K127" i="1"/>
  <c r="K142" i="1"/>
  <c r="K140" i="1"/>
  <c r="K83" i="1"/>
  <c r="K50" i="1"/>
  <c r="K90" i="1"/>
  <c r="K70" i="1"/>
  <c r="K56" i="1"/>
  <c r="K22" i="1"/>
  <c r="K88" i="1"/>
  <c r="K9" i="1"/>
  <c r="K106" i="1"/>
  <c r="K104" i="1"/>
  <c r="K107" i="1"/>
  <c r="K31" i="1"/>
  <c r="K122" i="1"/>
  <c r="K41" i="1"/>
  <c r="K80" i="1"/>
  <c r="K128" i="1"/>
  <c r="K15" i="1"/>
  <c r="K29" i="1"/>
  <c r="K47" i="1"/>
  <c r="K62" i="1"/>
  <c r="K81" i="1"/>
  <c r="K98" i="1"/>
  <c r="K112" i="1"/>
  <c r="K129" i="1"/>
  <c r="K143" i="1"/>
  <c r="AQ25" i="1"/>
  <c r="V7" i="1" a="1"/>
  <c r="V7" i="1" s="1"/>
  <c r="V9" i="1" a="1"/>
  <c r="V9" i="1" s="1"/>
  <c r="V11" i="1" a="1"/>
  <c r="V11" i="1" s="1"/>
  <c r="V12" i="1" a="1"/>
  <c r="V12" i="1" s="1"/>
  <c r="V18" i="1" a="1"/>
  <c r="V18" i="1" s="1"/>
  <c r="V13" i="1" a="1"/>
  <c r="V13" i="1" s="1"/>
  <c r="V16" i="1" a="1"/>
  <c r="V16" i="1" s="1"/>
  <c r="V10" i="1" a="1"/>
  <c r="V10" i="1" s="1"/>
  <c r="V8" i="1" a="1"/>
  <c r="V8" i="1" s="1"/>
  <c r="V14" i="1" a="1"/>
  <c r="V14" i="1" s="1"/>
  <c r="V17" i="1" a="1"/>
  <c r="V17" i="1" s="1"/>
  <c r="V15" i="1" a="1"/>
  <c r="V15" i="1" s="1"/>
  <c r="V6" i="1" a="1"/>
  <c r="V6" i="1" s="1"/>
  <c r="AL24" i="1"/>
  <c r="C27" i="1"/>
  <c r="AF26" i="1"/>
  <c r="AH25" i="1"/>
  <c r="BA25" i="1"/>
  <c r="E20" i="1" l="1"/>
  <c r="L24" i="1"/>
  <c r="AI24" i="1"/>
  <c r="AZ26" i="1"/>
  <c r="AY26" i="1"/>
  <c r="M24" i="1" a="1"/>
  <c r="M24" i="1" s="1"/>
  <c r="BB21" i="1"/>
  <c r="U24" i="1"/>
  <c r="AN23" i="1"/>
  <c r="AO23" i="1" s="1"/>
  <c r="AW23" i="1"/>
  <c r="AX23" i="1" s="1"/>
  <c r="AU25" i="1"/>
  <c r="L25" i="1"/>
  <c r="AV24" i="1"/>
  <c r="U25" i="1"/>
  <c r="AG26" i="1"/>
  <c r="AP26" i="1"/>
  <c r="M25" i="1" a="1"/>
  <c r="M25" i="1" s="1"/>
  <c r="AI25" i="1"/>
  <c r="T22" i="1"/>
  <c r="V22" i="1" a="1"/>
  <c r="V22" i="1" s="1"/>
  <c r="T119" i="1"/>
  <c r="T21" i="1"/>
  <c r="V21" i="1" a="1"/>
  <c r="V21" i="1" s="1"/>
  <c r="T131" i="1"/>
  <c r="T127" i="1"/>
  <c r="T103" i="1"/>
  <c r="T62" i="1"/>
  <c r="T122" i="1"/>
  <c r="T88" i="1"/>
  <c r="T69" i="1"/>
  <c r="T53" i="1"/>
  <c r="T61" i="1"/>
  <c r="T20" i="1"/>
  <c r="V20" i="1" a="1"/>
  <c r="V20" i="1" s="1"/>
  <c r="T115" i="1"/>
  <c r="T85" i="1"/>
  <c r="T28" i="1"/>
  <c r="T23" i="1"/>
  <c r="V23" i="1" a="1"/>
  <c r="V23" i="1" s="1"/>
  <c r="T82" i="1"/>
  <c r="T84" i="1"/>
  <c r="T98" i="1"/>
  <c r="T73" i="1"/>
  <c r="T79" i="1"/>
  <c r="T107" i="1"/>
  <c r="T25" i="1"/>
  <c r="V25" i="1" a="1"/>
  <c r="V25" i="1" s="1"/>
  <c r="T124" i="1"/>
  <c r="T94" i="1"/>
  <c r="T105" i="1"/>
  <c r="T129" i="1"/>
  <c r="T58" i="1"/>
  <c r="T108" i="1"/>
  <c r="T87" i="1"/>
  <c r="T90" i="1"/>
  <c r="T26" i="1"/>
  <c r="T50" i="1"/>
  <c r="T57" i="1"/>
  <c r="T100" i="1"/>
  <c r="T112" i="1"/>
  <c r="T141" i="1"/>
  <c r="T71" i="1"/>
  <c r="T63" i="1"/>
  <c r="T42" i="1"/>
  <c r="T78" i="1"/>
  <c r="T126" i="1"/>
  <c r="T91" i="1"/>
  <c r="T67" i="1"/>
  <c r="T109" i="1"/>
  <c r="T121" i="1"/>
  <c r="T24" i="1"/>
  <c r="V24" i="1" a="1"/>
  <c r="V24" i="1" s="1"/>
  <c r="T56" i="1"/>
  <c r="T99" i="1"/>
  <c r="T86" i="1"/>
  <c r="T97" i="1"/>
  <c r="T139" i="1"/>
  <c r="T70" i="1"/>
  <c r="T54" i="1"/>
  <c r="T111" i="1"/>
  <c r="T40" i="1"/>
  <c r="T132" i="1"/>
  <c r="T35" i="1"/>
  <c r="T143" i="1"/>
  <c r="T125" i="1"/>
  <c r="T106" i="1"/>
  <c r="T83" i="1"/>
  <c r="T47" i="1"/>
  <c r="T27" i="1"/>
  <c r="T144" i="1"/>
  <c r="T48" i="1"/>
  <c r="T123" i="1"/>
  <c r="T110" i="1"/>
  <c r="T72" i="1"/>
  <c r="T60" i="1"/>
  <c r="T65" i="1"/>
  <c r="T93" i="1"/>
  <c r="T95" i="1"/>
  <c r="T66" i="1"/>
  <c r="T89" i="1"/>
  <c r="T74" i="1"/>
  <c r="T51" i="1"/>
  <c r="T140" i="1"/>
  <c r="T46" i="1"/>
  <c r="T136" i="1"/>
  <c r="T117" i="1"/>
  <c r="T19" i="1"/>
  <c r="V19" i="1" a="1"/>
  <c r="V19" i="1" s="1"/>
  <c r="T81" i="1"/>
  <c r="T45" i="1"/>
  <c r="T64" i="1"/>
  <c r="T128" i="1"/>
  <c r="T137" i="1"/>
  <c r="T130" i="1"/>
  <c r="T33" i="1"/>
  <c r="T39" i="1"/>
  <c r="T37" i="1"/>
  <c r="T31" i="1"/>
  <c r="T96" i="1"/>
  <c r="T120" i="1"/>
  <c r="T75" i="1"/>
  <c r="T55" i="1"/>
  <c r="T76" i="1"/>
  <c r="T138" i="1"/>
  <c r="T118" i="1"/>
  <c r="T80" i="1"/>
  <c r="T52" i="1"/>
  <c r="T133" i="1"/>
  <c r="T36" i="1"/>
  <c r="T44" i="1"/>
  <c r="T32" i="1"/>
  <c r="T104" i="1"/>
  <c r="T101" i="1"/>
  <c r="T145" i="1"/>
  <c r="T29" i="1"/>
  <c r="T43" i="1"/>
  <c r="T146" i="1"/>
  <c r="T49" i="1"/>
  <c r="T41" i="1"/>
  <c r="T114" i="1"/>
  <c r="T113" i="1"/>
  <c r="T135" i="1"/>
  <c r="T30" i="1"/>
  <c r="T142" i="1"/>
  <c r="T116" i="1"/>
  <c r="T77" i="1"/>
  <c r="T92" i="1"/>
  <c r="T59" i="1"/>
  <c r="T102" i="1"/>
  <c r="T134" i="1"/>
  <c r="T38" i="1"/>
  <c r="T34" i="1"/>
  <c r="T68" i="1"/>
  <c r="T16" i="1"/>
  <c r="T10" i="1"/>
  <c r="T12" i="1"/>
  <c r="X6" i="1"/>
  <c r="T11" i="1"/>
  <c r="T15" i="1"/>
  <c r="T17" i="1"/>
  <c r="T14" i="1"/>
  <c r="T18" i="1"/>
  <c r="AQ26" i="1"/>
  <c r="T9" i="1"/>
  <c r="T8" i="1"/>
  <c r="T13" i="1"/>
  <c r="T7" i="1"/>
  <c r="O6" i="1"/>
  <c r="P6" i="1" s="1"/>
  <c r="Q6" i="1" s="1"/>
  <c r="AL25" i="1"/>
  <c r="BA26" i="1"/>
  <c r="C28" i="1"/>
  <c r="AF27" i="1"/>
  <c r="AM24" i="1"/>
  <c r="O23" i="1"/>
  <c r="O20" i="1"/>
  <c r="O17" i="1"/>
  <c r="O12" i="1"/>
  <c r="O22" i="1"/>
  <c r="O16" i="1"/>
  <c r="O8" i="1"/>
  <c r="O7" i="1"/>
  <c r="O11" i="1"/>
  <c r="O21" i="1"/>
  <c r="O9" i="1"/>
  <c r="O18" i="1"/>
  <c r="O24" i="1"/>
  <c r="O10" i="1"/>
  <c r="O19" i="1"/>
  <c r="O15" i="1"/>
  <c r="O14" i="1"/>
  <c r="O13" i="1"/>
  <c r="E21" i="1" l="1"/>
  <c r="AZ27" i="1"/>
  <c r="AY27" i="1"/>
  <c r="P14" i="1"/>
  <c r="P22" i="1"/>
  <c r="P15" i="1"/>
  <c r="P12" i="1"/>
  <c r="P16" i="1"/>
  <c r="P17" i="1"/>
  <c r="P10" i="1"/>
  <c r="P20" i="1"/>
  <c r="P24" i="1"/>
  <c r="P23" i="1"/>
  <c r="P8" i="1"/>
  <c r="P13" i="1"/>
  <c r="P19" i="1"/>
  <c r="P18" i="1"/>
  <c r="P21" i="1"/>
  <c r="P11" i="1"/>
  <c r="P9" i="1"/>
  <c r="P7" i="1"/>
  <c r="AH26" i="1"/>
  <c r="AN24" i="1"/>
  <c r="AO24" i="1" s="1"/>
  <c r="U26" i="1"/>
  <c r="AW24" i="1"/>
  <c r="AX24" i="1" s="1"/>
  <c r="Y6" i="1"/>
  <c r="Z6" i="1" s="1"/>
  <c r="AV25" i="1"/>
  <c r="BB22" i="1"/>
  <c r="AG27" i="1"/>
  <c r="AP27" i="1"/>
  <c r="X14" i="1"/>
  <c r="X12" i="1"/>
  <c r="X10" i="1"/>
  <c r="X9" i="1"/>
  <c r="X18" i="1"/>
  <c r="AM25" i="1"/>
  <c r="AN25" i="1" s="1"/>
  <c r="AO25" i="1" s="1"/>
  <c r="AU26" i="1"/>
  <c r="X23" i="1"/>
  <c r="X19" i="1"/>
  <c r="X24" i="1"/>
  <c r="X16" i="1"/>
  <c r="X17" i="1"/>
  <c r="X25" i="1"/>
  <c r="X21" i="1"/>
  <c r="X15" i="1"/>
  <c r="X20" i="1"/>
  <c r="X7" i="1"/>
  <c r="X8" i="1"/>
  <c r="X13" i="1"/>
  <c r="X11" i="1"/>
  <c r="X22" i="1"/>
  <c r="V26" i="1" a="1"/>
  <c r="V26" i="1" s="1"/>
  <c r="AL26" i="1"/>
  <c r="O25" i="1"/>
  <c r="C29" i="1"/>
  <c r="AF28" i="1"/>
  <c r="BA27" i="1"/>
  <c r="Q23" i="1" l="1"/>
  <c r="Q15" i="1"/>
  <c r="Q18" i="1"/>
  <c r="Q20" i="1"/>
  <c r="Q22" i="1"/>
  <c r="Q11" i="1"/>
  <c r="Q10" i="1"/>
  <c r="Q17" i="1"/>
  <c r="Q12" i="1"/>
  <c r="Q21" i="1"/>
  <c r="Q14" i="1"/>
  <c r="Q7" i="1"/>
  <c r="Q9" i="1"/>
  <c r="Q8" i="1"/>
  <c r="Q16" i="1"/>
  <c r="Q24" i="1"/>
  <c r="Q19" i="1"/>
  <c r="Q13" i="1"/>
  <c r="E22" i="1"/>
  <c r="L26" i="1"/>
  <c r="AI26" i="1"/>
  <c r="AM26" i="1" s="1"/>
  <c r="AN26" i="1" s="1"/>
  <c r="AO26" i="1" s="1"/>
  <c r="AZ28" i="1"/>
  <c r="AY28" i="1"/>
  <c r="M26" i="1" a="1"/>
  <c r="M26" i="1" s="1"/>
  <c r="P25" i="1"/>
  <c r="AH27" i="1"/>
  <c r="M27" i="1" s="1" a="1"/>
  <c r="M27" i="1" s="1"/>
  <c r="BB23" i="1"/>
  <c r="AW25" i="1"/>
  <c r="AX25" i="1" s="1"/>
  <c r="Y8" i="1"/>
  <c r="Y20" i="1"/>
  <c r="Y15" i="1"/>
  <c r="Y9" i="1"/>
  <c r="Y25" i="1"/>
  <c r="Y17" i="1"/>
  <c r="Y7" i="1"/>
  <c r="Y18" i="1"/>
  <c r="Y21" i="1"/>
  <c r="AQ27" i="1"/>
  <c r="Y16" i="1"/>
  <c r="Y19" i="1"/>
  <c r="Y24" i="1"/>
  <c r="Y10" i="1"/>
  <c r="Y22" i="1"/>
  <c r="Y11" i="1"/>
  <c r="Y23" i="1"/>
  <c r="AU27" i="1"/>
  <c r="Y13" i="1"/>
  <c r="AV26" i="1"/>
  <c r="Y12" i="1"/>
  <c r="Y14" i="1"/>
  <c r="AG28" i="1"/>
  <c r="AP28" i="1"/>
  <c r="X26" i="1"/>
  <c r="AD6" i="1"/>
  <c r="BA28" i="1"/>
  <c r="C30" i="1"/>
  <c r="AF29" i="1"/>
  <c r="AL27" i="1"/>
  <c r="Q25" i="1" l="1"/>
  <c r="D6" i="1"/>
  <c r="E23" i="1"/>
  <c r="O26" i="1"/>
  <c r="P26" i="1" s="1"/>
  <c r="AI27" i="1"/>
  <c r="Z21" i="1"/>
  <c r="Z17" i="1"/>
  <c r="Z12" i="1"/>
  <c r="Z18" i="1"/>
  <c r="Z25" i="1"/>
  <c r="Z10" i="1"/>
  <c r="Z9" i="1"/>
  <c r="Z13" i="1"/>
  <c r="Z24" i="1"/>
  <c r="Z15" i="1"/>
  <c r="Z22" i="1"/>
  <c r="AZ29" i="1"/>
  <c r="AY29" i="1"/>
  <c r="Z19" i="1"/>
  <c r="Z20" i="1"/>
  <c r="Z7" i="1"/>
  <c r="Z8" i="1"/>
  <c r="Z23" i="1"/>
  <c r="Z16" i="1"/>
  <c r="L27" i="1"/>
  <c r="Z14" i="1"/>
  <c r="Z11" i="1"/>
  <c r="V27" i="1" a="1"/>
  <c r="V27" i="1" s="1"/>
  <c r="BB24" i="1"/>
  <c r="Y26" i="1"/>
  <c r="AV27" i="1"/>
  <c r="U27" i="1"/>
  <c r="AW26" i="1"/>
  <c r="AX26" i="1" s="1"/>
  <c r="AH28" i="1"/>
  <c r="L28" i="1" s="1"/>
  <c r="AQ28" i="1"/>
  <c r="AG29" i="1"/>
  <c r="AP29" i="1"/>
  <c r="AU28" i="1"/>
  <c r="BA29" i="1"/>
  <c r="C31" i="1"/>
  <c r="AF30" i="1"/>
  <c r="AL28" i="1"/>
  <c r="F6" i="1" l="1"/>
  <c r="Q26" i="1"/>
  <c r="AM27" i="1"/>
  <c r="E24" i="1"/>
  <c r="O27" i="1"/>
  <c r="AZ30" i="1"/>
  <c r="AY30" i="1"/>
  <c r="Z26" i="1"/>
  <c r="V28" i="1" a="1"/>
  <c r="V28" i="1" s="1"/>
  <c r="X27" i="1"/>
  <c r="AW27" i="1"/>
  <c r="AX27" i="1" s="1"/>
  <c r="AN27" i="1"/>
  <c r="AO27" i="1" s="1"/>
  <c r="AI28" i="1"/>
  <c r="AH29" i="1"/>
  <c r="L29" i="1" s="1"/>
  <c r="BB25" i="1"/>
  <c r="M28" i="1" a="1"/>
  <c r="M28" i="1" s="1"/>
  <c r="AV28" i="1"/>
  <c r="U28" i="1"/>
  <c r="AQ29" i="1"/>
  <c r="AP30" i="1"/>
  <c r="AG30" i="1"/>
  <c r="AD11" i="1"/>
  <c r="AD16" i="1"/>
  <c r="D16" i="1" s="1"/>
  <c r="AD9" i="1"/>
  <c r="AD19" i="1"/>
  <c r="AD13" i="1"/>
  <c r="AD23" i="1"/>
  <c r="AD20" i="1"/>
  <c r="AD14" i="1"/>
  <c r="AD10" i="1"/>
  <c r="AD17" i="1"/>
  <c r="AD7" i="1"/>
  <c r="AD25" i="1"/>
  <c r="AD21" i="1"/>
  <c r="AD8" i="1"/>
  <c r="AD12" i="1"/>
  <c r="AD22" i="1"/>
  <c r="AD24" i="1"/>
  <c r="AD18" i="1"/>
  <c r="AD15" i="1"/>
  <c r="AU29" i="1"/>
  <c r="AL29" i="1"/>
  <c r="BA30" i="1"/>
  <c r="C32" i="1"/>
  <c r="AF31" i="1"/>
  <c r="AI29" i="1" l="1"/>
  <c r="AM29" i="1" s="1"/>
  <c r="F16" i="1"/>
  <c r="P27" i="1"/>
  <c r="D15" i="1"/>
  <c r="D14" i="1"/>
  <c r="D9" i="1"/>
  <c r="D22" i="1"/>
  <c r="D10" i="1"/>
  <c r="D18" i="1"/>
  <c r="D13" i="1"/>
  <c r="D21" i="1"/>
  <c r="D17" i="1"/>
  <c r="D20" i="1"/>
  <c r="D23" i="1"/>
  <c r="D24" i="1"/>
  <c r="D19" i="1"/>
  <c r="D12" i="1"/>
  <c r="D8" i="1"/>
  <c r="D25" i="1"/>
  <c r="D11" i="1"/>
  <c r="D7" i="1"/>
  <c r="E25" i="1"/>
  <c r="Y27" i="1"/>
  <c r="AZ31" i="1"/>
  <c r="AY31" i="1"/>
  <c r="M29" i="1" a="1"/>
  <c r="M29" i="1" s="1"/>
  <c r="O28" i="1"/>
  <c r="AM28" i="1"/>
  <c r="AV29" i="1"/>
  <c r="AW29" i="1" s="1"/>
  <c r="AX29" i="1" s="1"/>
  <c r="AH30" i="1"/>
  <c r="U29" i="1"/>
  <c r="AQ30" i="1"/>
  <c r="V30" i="1" s="1" a="1"/>
  <c r="V30" i="1" s="1"/>
  <c r="BB26" i="1"/>
  <c r="V29" i="1" a="1"/>
  <c r="V29" i="1" s="1"/>
  <c r="AW28" i="1"/>
  <c r="AX28" i="1" s="1"/>
  <c r="X28" i="1"/>
  <c r="AP31" i="1"/>
  <c r="AG31" i="1"/>
  <c r="AD26" i="1"/>
  <c r="AU30" i="1"/>
  <c r="AL30" i="1"/>
  <c r="C33" i="1"/>
  <c r="AF32" i="1"/>
  <c r="BA31" i="1"/>
  <c r="F8" i="1" l="1"/>
  <c r="F17" i="1"/>
  <c r="F9" i="1"/>
  <c r="F21" i="1"/>
  <c r="F14" i="1"/>
  <c r="F15" i="1"/>
  <c r="F19" i="1"/>
  <c r="F7" i="1"/>
  <c r="F18" i="1"/>
  <c r="Q27" i="1"/>
  <c r="F13" i="1"/>
  <c r="F11" i="1"/>
  <c r="F23" i="1"/>
  <c r="F10" i="1"/>
  <c r="F22" i="1"/>
  <c r="F12" i="1"/>
  <c r="F20" i="1"/>
  <c r="F24" i="1"/>
  <c r="F25" i="1"/>
  <c r="D26" i="1"/>
  <c r="E26" i="1"/>
  <c r="Z27" i="1"/>
  <c r="O29" i="1"/>
  <c r="P29" i="1" s="1"/>
  <c r="AZ32" i="1"/>
  <c r="AY32" i="1"/>
  <c r="P28" i="1"/>
  <c r="X29" i="1"/>
  <c r="AN29" i="1"/>
  <c r="AO29" i="1" s="1"/>
  <c r="AN28" i="1"/>
  <c r="AH31" i="1"/>
  <c r="AI31" i="1" s="1"/>
  <c r="AV30" i="1"/>
  <c r="AW30" i="1" s="1"/>
  <c r="AX30" i="1" s="1"/>
  <c r="AU31" i="1"/>
  <c r="BB27" i="1"/>
  <c r="M30" i="1" a="1"/>
  <c r="M30" i="1" s="1"/>
  <c r="Y28" i="1"/>
  <c r="AQ31" i="1"/>
  <c r="V31" i="1" s="1" a="1"/>
  <c r="V31" i="1" s="1"/>
  <c r="L30" i="1"/>
  <c r="AI30" i="1"/>
  <c r="U30" i="1"/>
  <c r="AP32" i="1"/>
  <c r="AG32" i="1"/>
  <c r="AL31" i="1"/>
  <c r="C34" i="1"/>
  <c r="AF33" i="1"/>
  <c r="BA32" i="1"/>
  <c r="Q29" i="1" l="1"/>
  <c r="Q28" i="1"/>
  <c r="AO28" i="1"/>
  <c r="AD27" i="1"/>
  <c r="D27" i="1" s="1"/>
  <c r="F26" i="1"/>
  <c r="E27" i="1"/>
  <c r="L31" i="1"/>
  <c r="AY33" i="1"/>
  <c r="AZ33" i="1"/>
  <c r="Z28" i="1"/>
  <c r="Y29" i="1"/>
  <c r="AH32" i="1"/>
  <c r="O30" i="1"/>
  <c r="X30" i="1"/>
  <c r="AV31" i="1"/>
  <c r="AW31" i="1" s="1"/>
  <c r="AX31" i="1" s="1"/>
  <c r="U31" i="1"/>
  <c r="M31" i="1" a="1"/>
  <c r="M31" i="1" s="1"/>
  <c r="AM30" i="1"/>
  <c r="AQ32" i="1"/>
  <c r="AP33" i="1"/>
  <c r="AG33" i="1"/>
  <c r="AU32" i="1"/>
  <c r="AM31" i="1"/>
  <c r="AN31" i="1" s="1"/>
  <c r="AO31" i="1" s="1"/>
  <c r="AL32" i="1"/>
  <c r="C35" i="1"/>
  <c r="AF34" i="1"/>
  <c r="BA33" i="1"/>
  <c r="BB28" i="1" l="1"/>
  <c r="F27" i="1"/>
  <c r="E28" i="1"/>
  <c r="AD28" i="1"/>
  <c r="M32" i="1" a="1"/>
  <c r="M32" i="1" s="1"/>
  <c r="Z29" i="1"/>
  <c r="L32" i="1"/>
  <c r="AZ34" i="1"/>
  <c r="AY34" i="1"/>
  <c r="V32" i="1" a="1"/>
  <c r="V32" i="1" s="1"/>
  <c r="P30" i="1"/>
  <c r="AN30" i="1"/>
  <c r="BB29" i="1"/>
  <c r="AI32" i="1"/>
  <c r="AQ33" i="1"/>
  <c r="V33" i="1" s="1" a="1"/>
  <c r="V33" i="1" s="1"/>
  <c r="AH33" i="1"/>
  <c r="AI33" i="1" s="1"/>
  <c r="AV32" i="1"/>
  <c r="AW32" i="1" s="1"/>
  <c r="AX32" i="1" s="1"/>
  <c r="U32" i="1"/>
  <c r="O31" i="1"/>
  <c r="X31" i="1"/>
  <c r="Y30" i="1"/>
  <c r="AG34" i="1"/>
  <c r="AP34" i="1"/>
  <c r="AD29" i="1"/>
  <c r="AU33" i="1"/>
  <c r="BA34" i="1"/>
  <c r="AL33" i="1"/>
  <c r="C36" i="1"/>
  <c r="AF35" i="1"/>
  <c r="AO30" i="1" l="1"/>
  <c r="Q30" i="1"/>
  <c r="D29" i="1"/>
  <c r="D28" i="1"/>
  <c r="E29" i="1"/>
  <c r="O32" i="1"/>
  <c r="AZ35" i="1"/>
  <c r="AY35" i="1"/>
  <c r="Z30" i="1"/>
  <c r="U33" i="1"/>
  <c r="P31" i="1"/>
  <c r="X32" i="1"/>
  <c r="AM32" i="1"/>
  <c r="L33" i="1"/>
  <c r="AQ34" i="1"/>
  <c r="V34" i="1" s="1" a="1"/>
  <c r="V34" i="1" s="1"/>
  <c r="AV33" i="1"/>
  <c r="Y31" i="1"/>
  <c r="AH34" i="1"/>
  <c r="AI34" i="1" s="1"/>
  <c r="BB30" i="1"/>
  <c r="M33" i="1" a="1"/>
  <c r="M33" i="1" s="1"/>
  <c r="AG35" i="1"/>
  <c r="AP35" i="1"/>
  <c r="AU34" i="1"/>
  <c r="AM33" i="1"/>
  <c r="C37" i="1"/>
  <c r="AF36" i="1"/>
  <c r="AL34" i="1"/>
  <c r="BA35" i="1"/>
  <c r="P32" i="1" l="1"/>
  <c r="Q31" i="1"/>
  <c r="F29" i="1"/>
  <c r="F28" i="1"/>
  <c r="E30" i="1"/>
  <c r="Z31" i="1"/>
  <c r="AZ36" i="1"/>
  <c r="AY36" i="1"/>
  <c r="X33" i="1"/>
  <c r="Y32" i="1"/>
  <c r="AN33" i="1"/>
  <c r="AN32" i="1"/>
  <c r="L34" i="1"/>
  <c r="AQ35" i="1"/>
  <c r="M34" i="1" a="1"/>
  <c r="M34" i="1" s="1"/>
  <c r="BB31" i="1"/>
  <c r="AV34" i="1"/>
  <c r="AW34" i="1" s="1"/>
  <c r="AX34" i="1" s="1"/>
  <c r="AD30" i="1"/>
  <c r="AW33" i="1"/>
  <c r="AX33" i="1" s="1"/>
  <c r="AH35" i="1"/>
  <c r="O33" i="1"/>
  <c r="U34" i="1"/>
  <c r="AG36" i="1"/>
  <c r="AP36" i="1"/>
  <c r="AU35" i="1"/>
  <c r="AM34" i="1"/>
  <c r="C38" i="1"/>
  <c r="AF37" i="1"/>
  <c r="BA36" i="1"/>
  <c r="AL35" i="1"/>
  <c r="Q32" i="1" l="1"/>
  <c r="AO32" i="1"/>
  <c r="AO33" i="1"/>
  <c r="D30" i="1"/>
  <c r="F30" i="1" s="1"/>
  <c r="E31" i="1"/>
  <c r="Z32" i="1"/>
  <c r="AZ37" i="1"/>
  <c r="AY37" i="1"/>
  <c r="Y33" i="1"/>
  <c r="P33" i="1"/>
  <c r="V35" i="1" a="1"/>
  <c r="V35" i="1" s="1"/>
  <c r="O34" i="1"/>
  <c r="AN34" i="1"/>
  <c r="AO34" i="1" s="1"/>
  <c r="AD31" i="1"/>
  <c r="U35" i="1"/>
  <c r="AH36" i="1"/>
  <c r="M36" i="1" s="1" a="1"/>
  <c r="M36" i="1" s="1"/>
  <c r="X34" i="1"/>
  <c r="Y34" i="1" s="1"/>
  <c r="AV35" i="1"/>
  <c r="M35" i="1" a="1"/>
  <c r="M35" i="1" s="1"/>
  <c r="AI35" i="1"/>
  <c r="BB32" i="1"/>
  <c r="L35" i="1"/>
  <c r="AQ36" i="1"/>
  <c r="AG37" i="1"/>
  <c r="AP37" i="1"/>
  <c r="AU36" i="1"/>
  <c r="BA37" i="1"/>
  <c r="C39" i="1"/>
  <c r="AF38" i="1"/>
  <c r="AL36" i="1"/>
  <c r="Q33" i="1" l="1"/>
  <c r="D31" i="1"/>
  <c r="F31" i="1" s="1"/>
  <c r="E32" i="1"/>
  <c r="X35" i="1"/>
  <c r="Y35" i="1" s="1"/>
  <c r="AD32" i="1"/>
  <c r="Z33" i="1"/>
  <c r="AZ38" i="1"/>
  <c r="AY38" i="1"/>
  <c r="Z34" i="1"/>
  <c r="AI36" i="1"/>
  <c r="P34" i="1"/>
  <c r="V36" i="1" a="1"/>
  <c r="V36" i="1" s="1"/>
  <c r="L36" i="1"/>
  <c r="AQ37" i="1"/>
  <c r="V37" i="1" s="1" a="1"/>
  <c r="V37" i="1" s="1"/>
  <c r="AH37" i="1"/>
  <c r="L37" i="1" s="1"/>
  <c r="BB33" i="1"/>
  <c r="AV36" i="1"/>
  <c r="U36" i="1"/>
  <c r="O35" i="1"/>
  <c r="AM35" i="1"/>
  <c r="AW35" i="1"/>
  <c r="AX35" i="1" s="1"/>
  <c r="AG38" i="1"/>
  <c r="AP38" i="1"/>
  <c r="AU37" i="1"/>
  <c r="AL37" i="1"/>
  <c r="C40" i="1"/>
  <c r="AF39" i="1"/>
  <c r="BA38" i="1"/>
  <c r="O36" i="1" l="1"/>
  <c r="Q34" i="1"/>
  <c r="D32" i="1"/>
  <c r="E33" i="1"/>
  <c r="AM36" i="1"/>
  <c r="AY39" i="1"/>
  <c r="AZ39" i="1"/>
  <c r="Z35" i="1"/>
  <c r="P35" i="1"/>
  <c r="P36" i="1"/>
  <c r="AN35" i="1"/>
  <c r="AO35" i="1" s="1"/>
  <c r="AD33" i="1"/>
  <c r="AQ38" i="1"/>
  <c r="V38" i="1" s="1" a="1"/>
  <c r="V38" i="1" s="1"/>
  <c r="AH38" i="1"/>
  <c r="AI38" i="1" s="1"/>
  <c r="AU38" i="1"/>
  <c r="M37" i="1" a="1"/>
  <c r="M37" i="1" s="1"/>
  <c r="X36" i="1"/>
  <c r="AV37" i="1"/>
  <c r="AW37" i="1" s="1"/>
  <c r="AX37" i="1" s="1"/>
  <c r="AI37" i="1"/>
  <c r="AW36" i="1"/>
  <c r="AX36" i="1" s="1"/>
  <c r="U37" i="1"/>
  <c r="AG39" i="1"/>
  <c r="AP39" i="1"/>
  <c r="BB34" i="1"/>
  <c r="AL38" i="1"/>
  <c r="BA39" i="1"/>
  <c r="C41" i="1"/>
  <c r="AF40" i="1"/>
  <c r="Q36" i="1" l="1"/>
  <c r="F32" i="1"/>
  <c r="Q35" i="1"/>
  <c r="AD35" i="1" s="1"/>
  <c r="U38" i="1"/>
  <c r="D33" i="1"/>
  <c r="AN36" i="1"/>
  <c r="E34" i="1"/>
  <c r="M38" i="1" a="1"/>
  <c r="M38" i="1" s="1"/>
  <c r="AD34" i="1"/>
  <c r="L38" i="1"/>
  <c r="AZ40" i="1"/>
  <c r="AY40" i="1"/>
  <c r="BB35" i="1"/>
  <c r="AM37" i="1"/>
  <c r="AV38" i="1"/>
  <c r="O37" i="1"/>
  <c r="AQ39" i="1"/>
  <c r="AH39" i="1"/>
  <c r="AI39" i="1" s="1"/>
  <c r="AU39" i="1"/>
  <c r="X37" i="1"/>
  <c r="Y36" i="1"/>
  <c r="AG40" i="1"/>
  <c r="AP40" i="1"/>
  <c r="AM38" i="1"/>
  <c r="AN38" i="1" s="1"/>
  <c r="AO38" i="1" s="1"/>
  <c r="AL39" i="1"/>
  <c r="BA40" i="1"/>
  <c r="C42" i="1"/>
  <c r="AF41" i="1"/>
  <c r="X38" i="1" l="1"/>
  <c r="AO36" i="1"/>
  <c r="BB36" i="1" s="1"/>
  <c r="F33" i="1"/>
  <c r="D34" i="1"/>
  <c r="F34" i="1" s="1"/>
  <c r="D35" i="1"/>
  <c r="E35" i="1"/>
  <c r="O38" i="1"/>
  <c r="AZ41" i="1"/>
  <c r="AY41" i="1"/>
  <c r="Z36" i="1"/>
  <c r="P38" i="1"/>
  <c r="P37" i="1"/>
  <c r="V39" i="1" a="1"/>
  <c r="V39" i="1" s="1"/>
  <c r="AN37" i="1"/>
  <c r="L39" i="1"/>
  <c r="AQ40" i="1"/>
  <c r="Y37" i="1"/>
  <c r="AU40" i="1"/>
  <c r="M39" i="1" a="1"/>
  <c r="M39" i="1" s="1"/>
  <c r="U39" i="1"/>
  <c r="Y38" i="1"/>
  <c r="AV39" i="1"/>
  <c r="AH40" i="1"/>
  <c r="AI40" i="1" s="1"/>
  <c r="AW38" i="1"/>
  <c r="AX38" i="1" s="1"/>
  <c r="AG41" i="1"/>
  <c r="AP41" i="1"/>
  <c r="AM39" i="1"/>
  <c r="AL40" i="1"/>
  <c r="C43" i="1"/>
  <c r="AF42" i="1"/>
  <c r="BA41" i="1"/>
  <c r="F35" i="1" l="1"/>
  <c r="Q37" i="1"/>
  <c r="Q38" i="1"/>
  <c r="AO37" i="1"/>
  <c r="BB37" i="1" s="1"/>
  <c r="E36" i="1"/>
  <c r="Z37" i="1"/>
  <c r="Z38" i="1"/>
  <c r="AZ42" i="1"/>
  <c r="AY42" i="1"/>
  <c r="U40" i="1"/>
  <c r="AD36" i="1"/>
  <c r="V40" i="1" a="1"/>
  <c r="V40" i="1" s="1"/>
  <c r="AN39" i="1"/>
  <c r="O39" i="1"/>
  <c r="X39" i="1"/>
  <c r="Y39" i="1" s="1"/>
  <c r="L40" i="1"/>
  <c r="AQ41" i="1"/>
  <c r="M40" i="1" a="1"/>
  <c r="M40" i="1" s="1"/>
  <c r="AV40" i="1"/>
  <c r="AW39" i="1"/>
  <c r="AX39" i="1" s="1"/>
  <c r="AU41" i="1"/>
  <c r="AH41" i="1"/>
  <c r="AI41" i="1" s="1"/>
  <c r="AP42" i="1"/>
  <c r="AG42" i="1"/>
  <c r="AM40" i="1"/>
  <c r="AL41" i="1"/>
  <c r="C44" i="1"/>
  <c r="AF43" i="1"/>
  <c r="BA42" i="1"/>
  <c r="AO39" i="1" l="1"/>
  <c r="D36" i="1"/>
  <c r="E37" i="1"/>
  <c r="AZ43" i="1"/>
  <c r="AY43" i="1"/>
  <c r="Z39" i="1"/>
  <c r="X40" i="1"/>
  <c r="Y40" i="1" s="1"/>
  <c r="P39" i="1"/>
  <c r="V41" i="1" a="1"/>
  <c r="V41" i="1" s="1"/>
  <c r="AN40" i="1"/>
  <c r="AO40" i="1" s="1"/>
  <c r="U41" i="1"/>
  <c r="O40" i="1"/>
  <c r="AD37" i="1"/>
  <c r="AV41" i="1"/>
  <c r="AQ42" i="1"/>
  <c r="AU42" i="1"/>
  <c r="M41" i="1" a="1"/>
  <c r="M41" i="1" s="1"/>
  <c r="AW40" i="1"/>
  <c r="AX40" i="1" s="1"/>
  <c r="AH42" i="1"/>
  <c r="L42" i="1" s="1"/>
  <c r="L41" i="1"/>
  <c r="BB38" i="1"/>
  <c r="AP43" i="1"/>
  <c r="AG43" i="1"/>
  <c r="AD38" i="1"/>
  <c r="AM41" i="1"/>
  <c r="AL42" i="1"/>
  <c r="BA43" i="1"/>
  <c r="C45" i="1"/>
  <c r="AF44" i="1"/>
  <c r="F36" i="1" l="1"/>
  <c r="Q39" i="1"/>
  <c r="D38" i="1"/>
  <c r="D37" i="1"/>
  <c r="E38" i="1"/>
  <c r="AZ44" i="1"/>
  <c r="AY44" i="1"/>
  <c r="Z40" i="1"/>
  <c r="P40" i="1"/>
  <c r="X41" i="1"/>
  <c r="Y41" i="1" s="1"/>
  <c r="V42" i="1" a="1"/>
  <c r="V42" i="1" s="1"/>
  <c r="AN41" i="1"/>
  <c r="AO41" i="1" s="1"/>
  <c r="AQ43" i="1"/>
  <c r="U43" i="1" s="1"/>
  <c r="AH43" i="1"/>
  <c r="AI43" i="1" s="1"/>
  <c r="AV42" i="1"/>
  <c r="U42" i="1"/>
  <c r="BB39" i="1"/>
  <c r="AW41" i="1"/>
  <c r="AX41" i="1" s="1"/>
  <c r="M42" i="1" a="1"/>
  <c r="M42" i="1" s="1"/>
  <c r="O41" i="1"/>
  <c r="AI42" i="1"/>
  <c r="AP44" i="1"/>
  <c r="AG44" i="1"/>
  <c r="AU43" i="1"/>
  <c r="AL43" i="1"/>
  <c r="C46" i="1"/>
  <c r="AF45" i="1"/>
  <c r="BA44" i="1"/>
  <c r="V43" i="1" l="1" a="1"/>
  <c r="V43" i="1" s="1"/>
  <c r="F38" i="1"/>
  <c r="F37" i="1"/>
  <c r="Q40" i="1"/>
  <c r="E39" i="1"/>
  <c r="AZ45" i="1"/>
  <c r="AY45" i="1"/>
  <c r="Z41" i="1"/>
  <c r="AD39" i="1"/>
  <c r="AH44" i="1"/>
  <c r="AI44" i="1" s="1"/>
  <c r="P41" i="1"/>
  <c r="L43" i="1"/>
  <c r="AQ44" i="1"/>
  <c r="V44" i="1" s="1" a="1"/>
  <c r="V44" i="1" s="1"/>
  <c r="AW42" i="1"/>
  <c r="AX42" i="1" s="1"/>
  <c r="O42" i="1"/>
  <c r="X42" i="1"/>
  <c r="Y42" i="1" s="1"/>
  <c r="AV43" i="1"/>
  <c r="BB40" i="1"/>
  <c r="AM42" i="1"/>
  <c r="M43" i="1" a="1"/>
  <c r="M43" i="1" s="1"/>
  <c r="AP45" i="1"/>
  <c r="AG45" i="1"/>
  <c r="AU44" i="1"/>
  <c r="X43" i="1"/>
  <c r="AM43" i="1"/>
  <c r="AN43" i="1" s="1"/>
  <c r="AO43" i="1" s="1"/>
  <c r="AL44" i="1"/>
  <c r="BA45" i="1"/>
  <c r="C47" i="1"/>
  <c r="AF46" i="1"/>
  <c r="Q41" i="1" l="1"/>
  <c r="D39" i="1"/>
  <c r="E40" i="1"/>
  <c r="U44" i="1"/>
  <c r="AD40" i="1"/>
  <c r="Z42" i="1"/>
  <c r="AZ46" i="1"/>
  <c r="AY46" i="1"/>
  <c r="M44" i="1" a="1"/>
  <c r="M44" i="1" s="1"/>
  <c r="L44" i="1"/>
  <c r="P42" i="1"/>
  <c r="AN42" i="1"/>
  <c r="AO42" i="1" s="1"/>
  <c r="AQ45" i="1"/>
  <c r="V45" i="1" s="1" a="1"/>
  <c r="V45" i="1" s="1"/>
  <c r="Y43" i="1"/>
  <c r="AV44" i="1"/>
  <c r="AW43" i="1"/>
  <c r="AX43" i="1" s="1"/>
  <c r="O43" i="1"/>
  <c r="AH45" i="1"/>
  <c r="AI45" i="1" s="1"/>
  <c r="BB41" i="1"/>
  <c r="AG46" i="1"/>
  <c r="AP46" i="1"/>
  <c r="AD41" i="1"/>
  <c r="AU45" i="1"/>
  <c r="AM44" i="1"/>
  <c r="AN44" i="1" s="1"/>
  <c r="AO44" i="1" s="1"/>
  <c r="AL45" i="1"/>
  <c r="BA46" i="1"/>
  <c r="C48" i="1"/>
  <c r="AF47" i="1"/>
  <c r="Q42" i="1" l="1"/>
  <c r="X44" i="1"/>
  <c r="F39" i="1"/>
  <c r="D40" i="1"/>
  <c r="D41" i="1"/>
  <c r="E41" i="1"/>
  <c r="AZ47" i="1"/>
  <c r="AY47" i="1"/>
  <c r="O44" i="1"/>
  <c r="Z43" i="1"/>
  <c r="BB42" i="1"/>
  <c r="L45" i="1"/>
  <c r="U45" i="1"/>
  <c r="P43" i="1"/>
  <c r="AW44" i="1"/>
  <c r="AX44" i="1" s="1"/>
  <c r="M45" i="1" a="1"/>
  <c r="M45" i="1" s="1"/>
  <c r="Y44" i="1"/>
  <c r="AV45" i="1"/>
  <c r="AQ46" i="1"/>
  <c r="AH46" i="1"/>
  <c r="AI46" i="1" s="1"/>
  <c r="AG47" i="1"/>
  <c r="AP47" i="1"/>
  <c r="AU46" i="1"/>
  <c r="AM45" i="1"/>
  <c r="AL46" i="1"/>
  <c r="BA47" i="1"/>
  <c r="C49" i="1"/>
  <c r="AF48" i="1"/>
  <c r="F40" i="1" l="1"/>
  <c r="Q43" i="1"/>
  <c r="F41" i="1"/>
  <c r="E42" i="1"/>
  <c r="X45" i="1"/>
  <c r="P44" i="1"/>
  <c r="AZ48" i="1"/>
  <c r="AY48" i="1"/>
  <c r="Z44" i="1"/>
  <c r="V46" i="1" a="1"/>
  <c r="V46" i="1" s="1"/>
  <c r="AD42" i="1"/>
  <c r="AN45" i="1"/>
  <c r="AO45" i="1" s="1"/>
  <c r="AW45" i="1"/>
  <c r="AX45" i="1" s="1"/>
  <c r="O45" i="1"/>
  <c r="AQ47" i="1"/>
  <c r="V47" i="1" s="1" a="1"/>
  <c r="V47" i="1" s="1"/>
  <c r="BB43" i="1"/>
  <c r="AV46" i="1"/>
  <c r="AW46" i="1" s="1"/>
  <c r="AX46" i="1" s="1"/>
  <c r="M46" i="1" a="1"/>
  <c r="M46" i="1" s="1"/>
  <c r="AH47" i="1"/>
  <c r="L46" i="1"/>
  <c r="U46" i="1"/>
  <c r="AG48" i="1"/>
  <c r="AP48" i="1"/>
  <c r="AD43" i="1"/>
  <c r="AU47" i="1"/>
  <c r="AM46" i="1"/>
  <c r="AL47" i="1"/>
  <c r="BA48" i="1"/>
  <c r="C50" i="1"/>
  <c r="AF49" i="1"/>
  <c r="Y45" i="1" l="1"/>
  <c r="Q44" i="1"/>
  <c r="D42" i="1"/>
  <c r="D43" i="1"/>
  <c r="E43" i="1"/>
  <c r="Z45" i="1"/>
  <c r="AZ49" i="1"/>
  <c r="AY49" i="1"/>
  <c r="P45" i="1"/>
  <c r="AN46" i="1"/>
  <c r="AO46" i="1" s="1"/>
  <c r="X46" i="1"/>
  <c r="AQ48" i="1"/>
  <c r="AV47" i="1"/>
  <c r="BB44" i="1"/>
  <c r="M47" i="1" a="1"/>
  <c r="M47" i="1" s="1"/>
  <c r="U47" i="1"/>
  <c r="O46" i="1"/>
  <c r="L47" i="1"/>
  <c r="AH48" i="1"/>
  <c r="AI48" i="1" s="1"/>
  <c r="AI47" i="1"/>
  <c r="AG49" i="1"/>
  <c r="AP49" i="1"/>
  <c r="AD44" i="1"/>
  <c r="AU48" i="1"/>
  <c r="AL48" i="1"/>
  <c r="BA49" i="1"/>
  <c r="C51" i="1"/>
  <c r="AF50" i="1"/>
  <c r="F42" i="1" l="1"/>
  <c r="Q45" i="1"/>
  <c r="AD45" i="1" s="1"/>
  <c r="F43" i="1"/>
  <c r="D44" i="1"/>
  <c r="E44" i="1"/>
  <c r="AZ50" i="1"/>
  <c r="AY50" i="1"/>
  <c r="P46" i="1"/>
  <c r="Q46" i="1" s="1"/>
  <c r="U48" i="1"/>
  <c r="Y46" i="1"/>
  <c r="V48" i="1" a="1"/>
  <c r="V48" i="1" s="1"/>
  <c r="L48" i="1"/>
  <c r="X47" i="1"/>
  <c r="AQ49" i="1"/>
  <c r="AV48" i="1"/>
  <c r="O47" i="1"/>
  <c r="AH49" i="1"/>
  <c r="AM47" i="1"/>
  <c r="M48" i="1" a="1"/>
  <c r="M48" i="1" s="1"/>
  <c r="BB45" i="1"/>
  <c r="AW47" i="1"/>
  <c r="AX47" i="1" s="1"/>
  <c r="AG50" i="1"/>
  <c r="AP50" i="1"/>
  <c r="AU49" i="1"/>
  <c r="AM48" i="1"/>
  <c r="BA50" i="1"/>
  <c r="C52" i="1"/>
  <c r="AF51" i="1"/>
  <c r="AL49" i="1"/>
  <c r="F44" i="1" l="1"/>
  <c r="D45" i="1"/>
  <c r="E45" i="1"/>
  <c r="Z46" i="1"/>
  <c r="AY51" i="1"/>
  <c r="AZ51" i="1"/>
  <c r="Y47" i="1"/>
  <c r="P47" i="1"/>
  <c r="V49" i="1" a="1"/>
  <c r="V49" i="1" s="1"/>
  <c r="X48" i="1"/>
  <c r="Y48" i="1" s="1"/>
  <c r="U49" i="1"/>
  <c r="AN48" i="1"/>
  <c r="AO48" i="1" s="1"/>
  <c r="AN47" i="1"/>
  <c r="AO47" i="1" s="1"/>
  <c r="BB46" i="1"/>
  <c r="AQ50" i="1"/>
  <c r="V50" i="1" s="1" a="1"/>
  <c r="V50" i="1" s="1"/>
  <c r="O48" i="1"/>
  <c r="AV49" i="1"/>
  <c r="AW48" i="1"/>
  <c r="AX48" i="1" s="1"/>
  <c r="M49" i="1" a="1"/>
  <c r="M49" i="1" s="1"/>
  <c r="L49" i="1"/>
  <c r="AH50" i="1"/>
  <c r="AI50" i="1" s="1"/>
  <c r="AI49" i="1"/>
  <c r="AG51" i="1"/>
  <c r="AP51" i="1"/>
  <c r="AU50" i="1"/>
  <c r="AL50" i="1"/>
  <c r="C53" i="1"/>
  <c r="AF52" i="1"/>
  <c r="BA51" i="1"/>
  <c r="L50" i="1" l="1"/>
  <c r="F45" i="1"/>
  <c r="AD46" i="1"/>
  <c r="Q47" i="1"/>
  <c r="D46" i="1"/>
  <c r="E46" i="1"/>
  <c r="AZ52" i="1"/>
  <c r="AY52" i="1"/>
  <c r="Z47" i="1"/>
  <c r="AM49" i="1"/>
  <c r="Z48" i="1"/>
  <c r="P48" i="1"/>
  <c r="X49" i="1"/>
  <c r="AQ51" i="1"/>
  <c r="U51" i="1" s="1"/>
  <c r="O49" i="1"/>
  <c r="BB47" i="1"/>
  <c r="AW49" i="1"/>
  <c r="AX49" i="1" s="1"/>
  <c r="AV50" i="1"/>
  <c r="AW50" i="1" s="1"/>
  <c r="AX50" i="1" s="1"/>
  <c r="M50" i="1" a="1"/>
  <c r="M50" i="1" s="1"/>
  <c r="AU51" i="1"/>
  <c r="AH51" i="1"/>
  <c r="L51" i="1" s="1"/>
  <c r="U50" i="1"/>
  <c r="AG52" i="1"/>
  <c r="AP52" i="1"/>
  <c r="AM50" i="1"/>
  <c r="BA52" i="1"/>
  <c r="AL51" i="1"/>
  <c r="C54" i="1"/>
  <c r="AF53" i="1"/>
  <c r="F46" i="1" l="1"/>
  <c r="Q48" i="1"/>
  <c r="AD48" i="1" s="1"/>
  <c r="E47" i="1"/>
  <c r="Y49" i="1"/>
  <c r="AZ53" i="1"/>
  <c r="AY53" i="1"/>
  <c r="AN49" i="1"/>
  <c r="P49" i="1"/>
  <c r="AQ52" i="1"/>
  <c r="V52" i="1" s="1" a="1"/>
  <c r="V52" i="1" s="1"/>
  <c r="V51" i="1" a="1"/>
  <c r="V51" i="1" s="1"/>
  <c r="AN50" i="1"/>
  <c r="AO50" i="1" s="1"/>
  <c r="AH52" i="1"/>
  <c r="O50" i="1"/>
  <c r="BB48" i="1"/>
  <c r="AI51" i="1"/>
  <c r="AV51" i="1"/>
  <c r="AD47" i="1"/>
  <c r="M51" i="1" a="1"/>
  <c r="M51" i="1" s="1"/>
  <c r="X50" i="1"/>
  <c r="AG53" i="1"/>
  <c r="AP53" i="1"/>
  <c r="AU52" i="1"/>
  <c r="AL52" i="1"/>
  <c r="BA53" i="1"/>
  <c r="C55" i="1"/>
  <c r="AF54" i="1"/>
  <c r="Q49" i="1" l="1"/>
  <c r="AO49" i="1"/>
  <c r="D48" i="1"/>
  <c r="D47" i="1"/>
  <c r="E48" i="1"/>
  <c r="Z49" i="1"/>
  <c r="AZ54" i="1"/>
  <c r="AY54" i="1"/>
  <c r="AI52" i="1"/>
  <c r="M52" i="1" a="1"/>
  <c r="M52" i="1" s="1"/>
  <c r="L52" i="1"/>
  <c r="X51" i="1"/>
  <c r="U52" i="1"/>
  <c r="P50" i="1"/>
  <c r="AQ53" i="1"/>
  <c r="AM51" i="1"/>
  <c r="O51" i="1"/>
  <c r="AV52" i="1"/>
  <c r="Y50" i="1"/>
  <c r="AW51" i="1"/>
  <c r="AX51" i="1" s="1"/>
  <c r="AH53" i="1"/>
  <c r="AP54" i="1"/>
  <c r="AG54" i="1"/>
  <c r="AU53" i="1"/>
  <c r="AL53" i="1"/>
  <c r="BA54" i="1"/>
  <c r="C56" i="1"/>
  <c r="AF55" i="1"/>
  <c r="F47" i="1" l="1"/>
  <c r="BB49" i="1"/>
  <c r="F48" i="1"/>
  <c r="Q50" i="1"/>
  <c r="E49" i="1"/>
  <c r="V53" i="1" a="1"/>
  <c r="V53" i="1" s="1"/>
  <c r="U53" i="1"/>
  <c r="AZ55" i="1"/>
  <c r="AY55" i="1"/>
  <c r="O52" i="1"/>
  <c r="Y51" i="1"/>
  <c r="X52" i="1"/>
  <c r="AM52" i="1"/>
  <c r="AN52" i="1" s="1"/>
  <c r="AO52" i="1" s="1"/>
  <c r="AD49" i="1"/>
  <c r="Z50" i="1"/>
  <c r="P51" i="1"/>
  <c r="AN51" i="1"/>
  <c r="BB50" i="1"/>
  <c r="AH54" i="1"/>
  <c r="AI54" i="1" s="1"/>
  <c r="AQ54" i="1"/>
  <c r="V54" i="1" s="1" a="1"/>
  <c r="V54" i="1" s="1"/>
  <c r="AW52" i="1"/>
  <c r="AX52" i="1" s="1"/>
  <c r="AV53" i="1"/>
  <c r="M53" i="1" a="1"/>
  <c r="M53" i="1" s="1"/>
  <c r="L53" i="1"/>
  <c r="AI53" i="1"/>
  <c r="AU54" i="1"/>
  <c r="AP55" i="1"/>
  <c r="AG55" i="1"/>
  <c r="BA55" i="1"/>
  <c r="C57" i="1"/>
  <c r="AF56" i="1"/>
  <c r="AL54" i="1"/>
  <c r="Q51" i="1" l="1"/>
  <c r="X53" i="1"/>
  <c r="AO51" i="1"/>
  <c r="BB51" i="1" s="1"/>
  <c r="D49" i="1"/>
  <c r="F49" i="1"/>
  <c r="E50" i="1"/>
  <c r="Y52" i="1"/>
  <c r="Z51" i="1"/>
  <c r="P52" i="1"/>
  <c r="AZ56" i="1"/>
  <c r="AY56" i="1"/>
  <c r="L54" i="1"/>
  <c r="M54" i="1" a="1"/>
  <c r="M54" i="1" s="1"/>
  <c r="U54" i="1"/>
  <c r="AM53" i="1"/>
  <c r="AQ55" i="1"/>
  <c r="V55" i="1" s="1" a="1"/>
  <c r="V55" i="1" s="1"/>
  <c r="O53" i="1"/>
  <c r="AV54" i="1"/>
  <c r="AW53" i="1"/>
  <c r="AX53" i="1" s="1"/>
  <c r="AH55" i="1"/>
  <c r="L55" i="1" s="1"/>
  <c r="AD50" i="1"/>
  <c r="AP56" i="1"/>
  <c r="AG56" i="1"/>
  <c r="AU55" i="1"/>
  <c r="AM54" i="1"/>
  <c r="C58" i="1"/>
  <c r="AF57" i="1"/>
  <c r="AL55" i="1"/>
  <c r="BA56" i="1"/>
  <c r="Y53" i="1" l="1"/>
  <c r="Z52" i="1"/>
  <c r="Q52" i="1"/>
  <c r="D50" i="1"/>
  <c r="E51" i="1"/>
  <c r="AD51" i="1"/>
  <c r="AI55" i="1"/>
  <c r="X54" i="1"/>
  <c r="AZ57" i="1"/>
  <c r="AY57" i="1"/>
  <c r="Z53" i="1"/>
  <c r="P53" i="1"/>
  <c r="U55" i="1"/>
  <c r="O54" i="1"/>
  <c r="AN54" i="1"/>
  <c r="AO54" i="1" s="1"/>
  <c r="AN53" i="1"/>
  <c r="AQ56" i="1"/>
  <c r="BB52" i="1"/>
  <c r="M55" i="1" a="1"/>
  <c r="M55" i="1" s="1"/>
  <c r="AV55" i="1"/>
  <c r="AH56" i="1"/>
  <c r="AI56" i="1" s="1"/>
  <c r="AW54" i="1"/>
  <c r="AX54" i="1" s="1"/>
  <c r="AP57" i="1"/>
  <c r="AG57" i="1"/>
  <c r="AU56" i="1"/>
  <c r="AL56" i="1"/>
  <c r="BA57" i="1"/>
  <c r="C59" i="1"/>
  <c r="AF58" i="1"/>
  <c r="Y54" i="1" l="1"/>
  <c r="Q53" i="1"/>
  <c r="AM55" i="1"/>
  <c r="F50" i="1"/>
  <c r="AO53" i="1"/>
  <c r="D51" i="1"/>
  <c r="E52" i="1"/>
  <c r="AD52" i="1"/>
  <c r="AZ58" i="1"/>
  <c r="AY58" i="1"/>
  <c r="X55" i="1"/>
  <c r="Z54" i="1"/>
  <c r="P54" i="1"/>
  <c r="V56" i="1" a="1"/>
  <c r="V56" i="1" s="1"/>
  <c r="U56" i="1"/>
  <c r="AH57" i="1"/>
  <c r="L57" i="1" s="1"/>
  <c r="AQ57" i="1"/>
  <c r="U57" i="1" s="1"/>
  <c r="O55" i="1"/>
  <c r="AW55" i="1"/>
  <c r="AX55" i="1" s="1"/>
  <c r="AV56" i="1"/>
  <c r="AU57" i="1"/>
  <c r="M56" i="1" a="1"/>
  <c r="M56" i="1" s="1"/>
  <c r="L56" i="1"/>
  <c r="AG58" i="1"/>
  <c r="AP58" i="1"/>
  <c r="AM56" i="1"/>
  <c r="BA58" i="1"/>
  <c r="C60" i="1"/>
  <c r="AF59" i="1"/>
  <c r="AL57" i="1"/>
  <c r="F51" i="1" l="1"/>
  <c r="AN55" i="1"/>
  <c r="AO55" i="1" s="1"/>
  <c r="Q54" i="1"/>
  <c r="D52" i="1"/>
  <c r="Y55" i="1"/>
  <c r="BB53" i="1"/>
  <c r="AZ59" i="1"/>
  <c r="AY59" i="1"/>
  <c r="X56" i="1"/>
  <c r="V57" i="1" a="1"/>
  <c r="V57" i="1" s="1"/>
  <c r="AI57" i="1"/>
  <c r="M57" i="1" a="1"/>
  <c r="M57" i="1" s="1"/>
  <c r="P55" i="1"/>
  <c r="AN56" i="1"/>
  <c r="AO56" i="1" s="1"/>
  <c r="AD53" i="1"/>
  <c r="AQ58" i="1"/>
  <c r="V58" i="1" s="1" a="1"/>
  <c r="V58" i="1" s="1"/>
  <c r="AH58" i="1"/>
  <c r="AI58" i="1" s="1"/>
  <c r="AW56" i="1"/>
  <c r="AX56" i="1" s="1"/>
  <c r="BB54" i="1"/>
  <c r="AV57" i="1"/>
  <c r="O56" i="1"/>
  <c r="AG59" i="1"/>
  <c r="AP59" i="1"/>
  <c r="AU58" i="1"/>
  <c r="BA59" i="1"/>
  <c r="C61" i="1"/>
  <c r="AF60" i="1"/>
  <c r="AL58" i="1"/>
  <c r="Q55" i="1" l="1"/>
  <c r="F52" i="1"/>
  <c r="D53" i="1"/>
  <c r="E53" i="1"/>
  <c r="E54" i="1"/>
  <c r="Z55" i="1"/>
  <c r="U58" i="1"/>
  <c r="O57" i="1"/>
  <c r="AD54" i="1"/>
  <c r="Y56" i="1"/>
  <c r="L58" i="1"/>
  <c r="AM57" i="1"/>
  <c r="AN57" i="1" s="1"/>
  <c r="AO57" i="1" s="1"/>
  <c r="AZ60" i="1"/>
  <c r="AY60" i="1"/>
  <c r="P56" i="1"/>
  <c r="X57" i="1"/>
  <c r="AH59" i="1"/>
  <c r="AW57" i="1"/>
  <c r="AX57" i="1" s="1"/>
  <c r="BB55" i="1"/>
  <c r="M58" i="1" a="1"/>
  <c r="M58" i="1" s="1"/>
  <c r="AQ59" i="1"/>
  <c r="AV58" i="1"/>
  <c r="AG60" i="1"/>
  <c r="AP60" i="1"/>
  <c r="AU59" i="1"/>
  <c r="AM58" i="1"/>
  <c r="BA60" i="1"/>
  <c r="C62" i="1"/>
  <c r="AF61" i="1"/>
  <c r="AL59" i="1"/>
  <c r="Q56" i="1" l="1"/>
  <c r="F53" i="1"/>
  <c r="X58" i="1"/>
  <c r="Y58" i="1" s="1"/>
  <c r="AD55" i="1"/>
  <c r="D54" i="1"/>
  <c r="F54" i="1"/>
  <c r="D55" i="1"/>
  <c r="E55" i="1"/>
  <c r="P57" i="1"/>
  <c r="AZ61" i="1"/>
  <c r="AY61" i="1"/>
  <c r="Z56" i="1"/>
  <c r="L59" i="1"/>
  <c r="AI59" i="1"/>
  <c r="M59" i="1" a="1"/>
  <c r="M59" i="1" s="1"/>
  <c r="Y57" i="1"/>
  <c r="AN58" i="1"/>
  <c r="AO58" i="1" s="1"/>
  <c r="BB56" i="1"/>
  <c r="U59" i="1"/>
  <c r="AH60" i="1"/>
  <c r="V59" i="1" a="1"/>
  <c r="V59" i="1" s="1"/>
  <c r="AV59" i="1"/>
  <c r="AQ60" i="1"/>
  <c r="AW58" i="1"/>
  <c r="AX58" i="1" s="1"/>
  <c r="O58" i="1"/>
  <c r="AG61" i="1"/>
  <c r="AP61" i="1"/>
  <c r="AU60" i="1"/>
  <c r="AL60" i="1"/>
  <c r="C63" i="1"/>
  <c r="AF62" i="1"/>
  <c r="BA61" i="1"/>
  <c r="Q57" i="1" l="1"/>
  <c r="F55" i="1"/>
  <c r="E56" i="1"/>
  <c r="O59" i="1"/>
  <c r="P59" i="1" s="1"/>
  <c r="Z58" i="1"/>
  <c r="Z57" i="1"/>
  <c r="AZ62" i="1"/>
  <c r="AY62" i="1"/>
  <c r="AM59" i="1"/>
  <c r="AD56" i="1"/>
  <c r="P58" i="1"/>
  <c r="V60" i="1" a="1"/>
  <c r="V60" i="1" s="1"/>
  <c r="AQ61" i="1"/>
  <c r="BB57" i="1"/>
  <c r="AV60" i="1"/>
  <c r="AW60" i="1" s="1"/>
  <c r="AX60" i="1" s="1"/>
  <c r="AU61" i="1"/>
  <c r="X59" i="1"/>
  <c r="M60" i="1" a="1"/>
  <c r="M60" i="1" s="1"/>
  <c r="AH61" i="1"/>
  <c r="L61" i="1" s="1"/>
  <c r="L60" i="1"/>
  <c r="AW59" i="1"/>
  <c r="AX59" i="1" s="1"/>
  <c r="AI60" i="1"/>
  <c r="U60" i="1"/>
  <c r="AG62" i="1"/>
  <c r="AP62" i="1"/>
  <c r="AL61" i="1"/>
  <c r="BA62" i="1"/>
  <c r="C64" i="1"/>
  <c r="AF63" i="1"/>
  <c r="Q59" i="1" l="1"/>
  <c r="Q58" i="1"/>
  <c r="D56" i="1"/>
  <c r="E57" i="1"/>
  <c r="AD57" i="1"/>
  <c r="AY63" i="1"/>
  <c r="AZ63" i="1"/>
  <c r="AN59" i="1"/>
  <c r="AQ62" i="1"/>
  <c r="V62" i="1" s="1" a="1"/>
  <c r="V62" i="1" s="1"/>
  <c r="V61" i="1" a="1"/>
  <c r="V61" i="1" s="1"/>
  <c r="U61" i="1"/>
  <c r="BB58" i="1"/>
  <c r="AM60" i="1"/>
  <c r="AU62" i="1"/>
  <c r="AV61" i="1"/>
  <c r="M61" i="1" a="1"/>
  <c r="M61" i="1" s="1"/>
  <c r="AH62" i="1"/>
  <c r="O60" i="1"/>
  <c r="AI61" i="1"/>
  <c r="Y59" i="1"/>
  <c r="X60" i="1"/>
  <c r="AG63" i="1"/>
  <c r="AP63" i="1"/>
  <c r="C65" i="1"/>
  <c r="AF64" i="1"/>
  <c r="AL62" i="1"/>
  <c r="BA63" i="1"/>
  <c r="F56" i="1" l="1"/>
  <c r="AO59" i="1"/>
  <c r="D57" i="1"/>
  <c r="E58" i="1"/>
  <c r="U62" i="1"/>
  <c r="AZ64" i="1"/>
  <c r="AY64" i="1"/>
  <c r="Z59" i="1"/>
  <c r="AD59" i="1" s="1"/>
  <c r="X61" i="1"/>
  <c r="Y61" i="1" s="1"/>
  <c r="P60" i="1"/>
  <c r="AN60" i="1"/>
  <c r="AQ63" i="1"/>
  <c r="AD58" i="1"/>
  <c r="M62" i="1" a="1"/>
  <c r="M62" i="1" s="1"/>
  <c r="AM61" i="1"/>
  <c r="L62" i="1"/>
  <c r="AW61" i="1"/>
  <c r="AX61" i="1" s="1"/>
  <c r="AU63" i="1"/>
  <c r="Y60" i="1"/>
  <c r="AH63" i="1"/>
  <c r="AI63" i="1" s="1"/>
  <c r="AI62" i="1"/>
  <c r="O61" i="1"/>
  <c r="AV62" i="1"/>
  <c r="AG64" i="1"/>
  <c r="AP64" i="1"/>
  <c r="BA64" i="1"/>
  <c r="C66" i="1"/>
  <c r="AF65" i="1"/>
  <c r="AL63" i="1"/>
  <c r="Q60" i="1" l="1"/>
  <c r="X62" i="1"/>
  <c r="F57" i="1"/>
  <c r="AO60" i="1"/>
  <c r="D58" i="1"/>
  <c r="D59" i="1"/>
  <c r="BB59" i="1"/>
  <c r="AZ65" i="1"/>
  <c r="AY65" i="1"/>
  <c r="Z60" i="1"/>
  <c r="Z61" i="1"/>
  <c r="V63" i="1" a="1"/>
  <c r="V63" i="1" s="1"/>
  <c r="P61" i="1"/>
  <c r="U63" i="1"/>
  <c r="AN61" i="1"/>
  <c r="L63" i="1"/>
  <c r="O62" i="1"/>
  <c r="AW62" i="1"/>
  <c r="AX62" i="1" s="1"/>
  <c r="M63" i="1" a="1"/>
  <c r="M63" i="1" s="1"/>
  <c r="AQ64" i="1"/>
  <c r="Y62" i="1"/>
  <c r="AH64" i="1"/>
  <c r="AI64" i="1" s="1"/>
  <c r="AV63" i="1"/>
  <c r="AM62" i="1"/>
  <c r="AG65" i="1"/>
  <c r="AP65" i="1"/>
  <c r="AU64" i="1"/>
  <c r="AL64" i="1"/>
  <c r="BA65" i="1"/>
  <c r="C67" i="1"/>
  <c r="AF66" i="1"/>
  <c r="AM63" i="1"/>
  <c r="F58" i="1" l="1"/>
  <c r="BB60" i="1"/>
  <c r="AO61" i="1"/>
  <c r="BB61" i="1" s="1"/>
  <c r="Q61" i="1"/>
  <c r="E60" i="1"/>
  <c r="E59" i="1"/>
  <c r="AZ66" i="1"/>
  <c r="AY66" i="1"/>
  <c r="Z62" i="1"/>
  <c r="P62" i="1"/>
  <c r="V64" i="1" a="1"/>
  <c r="V64" i="1" s="1"/>
  <c r="X63" i="1"/>
  <c r="Y63" i="1" s="1"/>
  <c r="AN62" i="1"/>
  <c r="AN63" i="1"/>
  <c r="O63" i="1"/>
  <c r="M64" i="1" a="1"/>
  <c r="M64" i="1" s="1"/>
  <c r="AW63" i="1"/>
  <c r="AX63" i="1" s="1"/>
  <c r="U64" i="1"/>
  <c r="AQ65" i="1"/>
  <c r="AV64" i="1"/>
  <c r="AW64" i="1" s="1"/>
  <c r="AX64" i="1" s="1"/>
  <c r="AD60" i="1"/>
  <c r="AU65" i="1"/>
  <c r="AH65" i="1"/>
  <c r="L64" i="1"/>
  <c r="AP66" i="1"/>
  <c r="AG66" i="1"/>
  <c r="AM64" i="1"/>
  <c r="AL65" i="1"/>
  <c r="C68" i="1"/>
  <c r="AF67" i="1"/>
  <c r="BA66" i="1"/>
  <c r="F59" i="1" l="1"/>
  <c r="AO62" i="1"/>
  <c r="Q62" i="1"/>
  <c r="AO63" i="1"/>
  <c r="D60" i="1"/>
  <c r="E61" i="1"/>
  <c r="Z63" i="1"/>
  <c r="AZ67" i="1"/>
  <c r="AY67" i="1"/>
  <c r="P63" i="1"/>
  <c r="AD61" i="1"/>
  <c r="AN64" i="1"/>
  <c r="X64" i="1"/>
  <c r="O64" i="1"/>
  <c r="AH66" i="1"/>
  <c r="M66" i="1" s="1" a="1"/>
  <c r="M66" i="1" s="1"/>
  <c r="M65" i="1" a="1"/>
  <c r="M65" i="1" s="1"/>
  <c r="U65" i="1"/>
  <c r="AI65" i="1"/>
  <c r="AV65" i="1"/>
  <c r="BB62" i="1"/>
  <c r="L65" i="1"/>
  <c r="AQ66" i="1"/>
  <c r="V65" i="1" a="1"/>
  <c r="V65" i="1" s="1"/>
  <c r="AP67" i="1"/>
  <c r="AG67" i="1"/>
  <c r="AU66" i="1"/>
  <c r="C69" i="1"/>
  <c r="AF68" i="1"/>
  <c r="AL66" i="1"/>
  <c r="BA67" i="1"/>
  <c r="F60" i="1" l="1"/>
  <c r="Q63" i="1"/>
  <c r="AD63" i="1" s="1"/>
  <c r="AO64" i="1"/>
  <c r="D61" i="1"/>
  <c r="E62" i="1"/>
  <c r="AD62" i="1"/>
  <c r="AI66" i="1"/>
  <c r="L66" i="1"/>
  <c r="AZ68" i="1"/>
  <c r="AY68" i="1"/>
  <c r="P64" i="1"/>
  <c r="V66" i="1" a="1"/>
  <c r="V66" i="1" s="1"/>
  <c r="Y64" i="1"/>
  <c r="X65" i="1"/>
  <c r="O65" i="1"/>
  <c r="AQ67" i="1"/>
  <c r="V67" i="1" s="1" a="1"/>
  <c r="V67" i="1" s="1"/>
  <c r="U66" i="1"/>
  <c r="AH67" i="1"/>
  <c r="L67" i="1" s="1"/>
  <c r="AW65" i="1"/>
  <c r="AX65" i="1" s="1"/>
  <c r="AV66" i="1"/>
  <c r="AM65" i="1"/>
  <c r="BB63" i="1"/>
  <c r="AP68" i="1"/>
  <c r="AG68" i="1"/>
  <c r="AU67" i="1"/>
  <c r="C70" i="1"/>
  <c r="AF69" i="1"/>
  <c r="BA68" i="1"/>
  <c r="AL67" i="1"/>
  <c r="Q64" i="1" l="1"/>
  <c r="F61" i="1"/>
  <c r="O66" i="1"/>
  <c r="P66" i="1" s="1"/>
  <c r="AM66" i="1"/>
  <c r="D63" i="1"/>
  <c r="D62" i="1"/>
  <c r="E63" i="1"/>
  <c r="AZ69" i="1"/>
  <c r="AY69" i="1"/>
  <c r="Y65" i="1"/>
  <c r="Z64" i="1"/>
  <c r="P65" i="1"/>
  <c r="U67" i="1"/>
  <c r="AN65" i="1"/>
  <c r="AQ68" i="1"/>
  <c r="X66" i="1"/>
  <c r="Y66" i="1" s="1"/>
  <c r="AI67" i="1"/>
  <c r="BB64" i="1"/>
  <c r="AW66" i="1"/>
  <c r="AX66" i="1" s="1"/>
  <c r="AV67" i="1"/>
  <c r="M67" i="1" a="1"/>
  <c r="M67" i="1" s="1"/>
  <c r="AH68" i="1"/>
  <c r="L68" i="1" s="1"/>
  <c r="AP69" i="1"/>
  <c r="AG69" i="1"/>
  <c r="AU68" i="1"/>
  <c r="BA69" i="1"/>
  <c r="C71" i="1"/>
  <c r="AF70" i="1"/>
  <c r="AL68" i="1"/>
  <c r="AN66" i="1" l="1"/>
  <c r="AO66" i="1" s="1"/>
  <c r="Q66" i="1"/>
  <c r="F62" i="1"/>
  <c r="F63" i="1"/>
  <c r="Q65" i="1"/>
  <c r="AO65" i="1"/>
  <c r="BB65" i="1" s="1"/>
  <c r="E64" i="1"/>
  <c r="AZ70" i="1"/>
  <c r="AY70" i="1"/>
  <c r="Z66" i="1"/>
  <c r="Z65" i="1"/>
  <c r="AD64" i="1"/>
  <c r="AM67" i="1"/>
  <c r="V68" i="1" a="1"/>
  <c r="V68" i="1" s="1"/>
  <c r="X67" i="1"/>
  <c r="Y67" i="1" s="1"/>
  <c r="U68" i="1"/>
  <c r="O67" i="1"/>
  <c r="AQ69" i="1"/>
  <c r="V69" i="1" s="1" a="1"/>
  <c r="V69" i="1" s="1"/>
  <c r="AW67" i="1"/>
  <c r="AX67" i="1" s="1"/>
  <c r="AH69" i="1"/>
  <c r="AI69" i="1" s="1"/>
  <c r="AV68" i="1"/>
  <c r="M68" i="1" a="1"/>
  <c r="M68" i="1" s="1"/>
  <c r="AI68" i="1"/>
  <c r="AG70" i="1"/>
  <c r="AP70" i="1"/>
  <c r="AU69" i="1"/>
  <c r="AL69" i="1"/>
  <c r="BA70" i="1"/>
  <c r="C72" i="1"/>
  <c r="AF71" i="1"/>
  <c r="D64" i="1" l="1"/>
  <c r="E65" i="1"/>
  <c r="Z67" i="1"/>
  <c r="AN67" i="1"/>
  <c r="AM68" i="1"/>
  <c r="AN68" i="1" s="1"/>
  <c r="AO68" i="1" s="1"/>
  <c r="X68" i="1"/>
  <c r="AZ71" i="1"/>
  <c r="AY71" i="1"/>
  <c r="P67" i="1"/>
  <c r="AD65" i="1"/>
  <c r="U69" i="1"/>
  <c r="BB66" i="1"/>
  <c r="AQ70" i="1"/>
  <c r="V70" i="1" s="1" a="1"/>
  <c r="V70" i="1" s="1"/>
  <c r="AW68" i="1"/>
  <c r="AX68" i="1" s="1"/>
  <c r="AV69" i="1"/>
  <c r="M69" i="1" a="1"/>
  <c r="M69" i="1" s="1"/>
  <c r="AU70" i="1"/>
  <c r="AH70" i="1"/>
  <c r="O68" i="1"/>
  <c r="L69" i="1"/>
  <c r="AG71" i="1"/>
  <c r="AP71" i="1"/>
  <c r="AD66" i="1"/>
  <c r="AM69" i="1"/>
  <c r="BA71" i="1"/>
  <c r="C73" i="1"/>
  <c r="AF72" i="1"/>
  <c r="AL70" i="1"/>
  <c r="AO67" i="1" l="1"/>
  <c r="F64" i="1"/>
  <c r="Q67" i="1"/>
  <c r="D65" i="1"/>
  <c r="D66" i="1"/>
  <c r="E66" i="1"/>
  <c r="Y68" i="1"/>
  <c r="AZ72" i="1"/>
  <c r="AY72" i="1"/>
  <c r="P68" i="1"/>
  <c r="X69" i="1"/>
  <c r="Y69" i="1" s="1"/>
  <c r="U70" i="1"/>
  <c r="AN69" i="1"/>
  <c r="AO69" i="1" s="1"/>
  <c r="AQ71" i="1"/>
  <c r="V71" i="1" s="1" a="1"/>
  <c r="V71" i="1" s="1"/>
  <c r="AW69" i="1"/>
  <c r="AX69" i="1" s="1"/>
  <c r="O69" i="1"/>
  <c r="M70" i="1" a="1"/>
  <c r="M70" i="1" s="1"/>
  <c r="L70" i="1"/>
  <c r="AI70" i="1"/>
  <c r="AV70" i="1"/>
  <c r="AH71" i="1"/>
  <c r="AI71" i="1" s="1"/>
  <c r="AG72" i="1"/>
  <c r="AP72" i="1"/>
  <c r="BB67" i="1"/>
  <c r="AU71" i="1"/>
  <c r="AL71" i="1"/>
  <c r="BA72" i="1"/>
  <c r="C74" i="1"/>
  <c r="AF73" i="1"/>
  <c r="AD67" i="1" l="1"/>
  <c r="Z68" i="1"/>
  <c r="Q68" i="1"/>
  <c r="AD68" i="1" s="1"/>
  <c r="F65" i="1"/>
  <c r="F66" i="1"/>
  <c r="D67" i="1"/>
  <c r="E67" i="1"/>
  <c r="Z69" i="1"/>
  <c r="AZ73" i="1"/>
  <c r="AY73" i="1"/>
  <c r="P69" i="1"/>
  <c r="X70" i="1"/>
  <c r="BB68" i="1"/>
  <c r="AQ72" i="1"/>
  <c r="AU72" i="1"/>
  <c r="AV71" i="1"/>
  <c r="AW71" i="1" s="1"/>
  <c r="AX71" i="1" s="1"/>
  <c r="M71" i="1" a="1"/>
  <c r="M71" i="1" s="1"/>
  <c r="AH72" i="1"/>
  <c r="L72" i="1" s="1"/>
  <c r="O70" i="1"/>
  <c r="AM70" i="1"/>
  <c r="L71" i="1"/>
  <c r="AW70" i="1"/>
  <c r="AX70" i="1" s="1"/>
  <c r="U71" i="1"/>
  <c r="AG73" i="1"/>
  <c r="AP73" i="1"/>
  <c r="AM71" i="1"/>
  <c r="AN71" i="1" s="1"/>
  <c r="AO71" i="1" s="1"/>
  <c r="AL72" i="1"/>
  <c r="BA73" i="1"/>
  <c r="C75" i="1"/>
  <c r="AF74" i="1"/>
  <c r="Q69" i="1" l="1"/>
  <c r="F67" i="1"/>
  <c r="D68" i="1"/>
  <c r="E68" i="1"/>
  <c r="AI72" i="1"/>
  <c r="AZ74" i="1"/>
  <c r="AY74" i="1"/>
  <c r="Y70" i="1"/>
  <c r="P70" i="1"/>
  <c r="AQ73" i="1"/>
  <c r="V72" i="1" a="1"/>
  <c r="V72" i="1" s="1"/>
  <c r="AN70" i="1"/>
  <c r="X71" i="1"/>
  <c r="BB69" i="1"/>
  <c r="AV72" i="1"/>
  <c r="O71" i="1"/>
  <c r="U72" i="1"/>
  <c r="AH73" i="1"/>
  <c r="L73" i="1" s="1"/>
  <c r="M72" i="1" a="1"/>
  <c r="M72" i="1" s="1"/>
  <c r="AG74" i="1"/>
  <c r="AP74" i="1"/>
  <c r="AU73" i="1"/>
  <c r="AL73" i="1"/>
  <c r="BA74" i="1"/>
  <c r="C76" i="1"/>
  <c r="AF75" i="1"/>
  <c r="AO70" i="1" l="1"/>
  <c r="F68" i="1"/>
  <c r="Q70" i="1"/>
  <c r="AM72" i="1"/>
  <c r="AN72" i="1" s="1"/>
  <c r="AO72" i="1" s="1"/>
  <c r="E69" i="1"/>
  <c r="V73" i="1" a="1"/>
  <c r="V73" i="1" s="1"/>
  <c r="AY75" i="1"/>
  <c r="AZ75" i="1"/>
  <c r="U73" i="1"/>
  <c r="Z70" i="1"/>
  <c r="Y71" i="1"/>
  <c r="P71" i="1"/>
  <c r="X72" i="1"/>
  <c r="AD69" i="1"/>
  <c r="AI73" i="1"/>
  <c r="BB70" i="1"/>
  <c r="AW72" i="1"/>
  <c r="AX72" i="1" s="1"/>
  <c r="O72" i="1"/>
  <c r="AH74" i="1"/>
  <c r="L74" i="1" s="1"/>
  <c r="AU74" i="1"/>
  <c r="M73" i="1" a="1"/>
  <c r="M73" i="1" s="1"/>
  <c r="AV73" i="1"/>
  <c r="AQ74" i="1"/>
  <c r="V74" i="1" s="1" a="1"/>
  <c r="V74" i="1" s="1"/>
  <c r="AG75" i="1"/>
  <c r="AP75" i="1"/>
  <c r="AL74" i="1"/>
  <c r="BA75" i="1"/>
  <c r="C77" i="1"/>
  <c r="AF76" i="1"/>
  <c r="Q71" i="1" l="1"/>
  <c r="X73" i="1"/>
  <c r="D69" i="1"/>
  <c r="F69" i="1"/>
  <c r="E70" i="1"/>
  <c r="AM73" i="1"/>
  <c r="AN73" i="1" s="1"/>
  <c r="AO73" i="1" s="1"/>
  <c r="AZ76" i="1"/>
  <c r="AY76" i="1"/>
  <c r="Y72" i="1"/>
  <c r="AD70" i="1"/>
  <c r="Z71" i="1"/>
  <c r="P72" i="1"/>
  <c r="AI74" i="1"/>
  <c r="AH75" i="1"/>
  <c r="AQ75" i="1"/>
  <c r="AW73" i="1"/>
  <c r="AX73" i="1" s="1"/>
  <c r="AV74" i="1"/>
  <c r="AU75" i="1"/>
  <c r="O73" i="1"/>
  <c r="BB71" i="1"/>
  <c r="M74" i="1" a="1"/>
  <c r="M74" i="1" s="1"/>
  <c r="Y73" i="1"/>
  <c r="U74" i="1"/>
  <c r="AG76" i="1"/>
  <c r="AP76" i="1"/>
  <c r="AL75" i="1"/>
  <c r="BA76" i="1"/>
  <c r="C78" i="1"/>
  <c r="AF77" i="1"/>
  <c r="M75" i="1" l="1" a="1"/>
  <c r="M75" i="1" s="1"/>
  <c r="Q72" i="1"/>
  <c r="D70" i="1"/>
  <c r="F70" i="1" s="1"/>
  <c r="E71" i="1"/>
  <c r="AM74" i="1"/>
  <c r="AD71" i="1"/>
  <c r="Z73" i="1"/>
  <c r="Z72" i="1"/>
  <c r="AZ77" i="1"/>
  <c r="AY77" i="1"/>
  <c r="V75" i="1" a="1"/>
  <c r="V75" i="1" s="1"/>
  <c r="P73" i="1"/>
  <c r="L75" i="1"/>
  <c r="U75" i="1"/>
  <c r="AI75" i="1"/>
  <c r="AH76" i="1"/>
  <c r="O74" i="1"/>
  <c r="BB72" i="1"/>
  <c r="AQ76" i="1"/>
  <c r="AV75" i="1"/>
  <c r="AW74" i="1"/>
  <c r="AX74" i="1" s="1"/>
  <c r="AU76" i="1"/>
  <c r="X74" i="1"/>
  <c r="AG77" i="1"/>
  <c r="AP77" i="1"/>
  <c r="AL76" i="1"/>
  <c r="BA77" i="1"/>
  <c r="C79" i="1"/>
  <c r="AF78" i="1"/>
  <c r="O75" i="1" l="1"/>
  <c r="AN74" i="1"/>
  <c r="AO74" i="1" s="1"/>
  <c r="Q73" i="1"/>
  <c r="AD73" i="1" s="1"/>
  <c r="D71" i="1"/>
  <c r="E72" i="1"/>
  <c r="AD72" i="1"/>
  <c r="M76" i="1" a="1"/>
  <c r="M76" i="1" s="1"/>
  <c r="AZ78" i="1"/>
  <c r="AY78" i="1"/>
  <c r="L76" i="1"/>
  <c r="AI76" i="1"/>
  <c r="P75" i="1"/>
  <c r="V76" i="1" a="1"/>
  <c r="V76" i="1" s="1"/>
  <c r="AM75" i="1"/>
  <c r="X75" i="1"/>
  <c r="P74" i="1"/>
  <c r="U76" i="1"/>
  <c r="AH77" i="1"/>
  <c r="M77" i="1" s="1" a="1"/>
  <c r="M77" i="1" s="1"/>
  <c r="AQ77" i="1"/>
  <c r="V77" i="1" s="1" a="1"/>
  <c r="V77" i="1" s="1"/>
  <c r="AV76" i="1"/>
  <c r="AU77" i="1"/>
  <c r="BB73" i="1"/>
  <c r="AW75" i="1"/>
  <c r="AX75" i="1" s="1"/>
  <c r="Y74" i="1"/>
  <c r="AP78" i="1"/>
  <c r="AG78" i="1"/>
  <c r="BA78" i="1"/>
  <c r="C80" i="1"/>
  <c r="AF79" i="1"/>
  <c r="AL77" i="1"/>
  <c r="Q75" i="1" l="1"/>
  <c r="F71" i="1"/>
  <c r="Q74" i="1"/>
  <c r="D73" i="1"/>
  <c r="D72" i="1"/>
  <c r="E73" i="1"/>
  <c r="O76" i="1"/>
  <c r="P76" i="1" s="1"/>
  <c r="L77" i="1"/>
  <c r="AI77" i="1"/>
  <c r="AM77" i="1" s="1"/>
  <c r="U77" i="1"/>
  <c r="X77" i="1" s="1"/>
  <c r="X76" i="1"/>
  <c r="Y76" i="1" s="1"/>
  <c r="Y75" i="1"/>
  <c r="AZ79" i="1"/>
  <c r="AY79" i="1"/>
  <c r="AN75" i="1"/>
  <c r="AM76" i="1"/>
  <c r="AN76" i="1" s="1"/>
  <c r="Z74" i="1"/>
  <c r="AV77" i="1"/>
  <c r="AH78" i="1"/>
  <c r="L78" i="1" s="1"/>
  <c r="BB74" i="1"/>
  <c r="AQ78" i="1"/>
  <c r="AW76" i="1"/>
  <c r="AX76" i="1" s="1"/>
  <c r="AP79" i="1"/>
  <c r="AG79" i="1"/>
  <c r="AU78" i="1"/>
  <c r="AL78" i="1"/>
  <c r="C81" i="1"/>
  <c r="AF80" i="1"/>
  <c r="BA79" i="1"/>
  <c r="O77" i="1" l="1"/>
  <c r="F73" i="1"/>
  <c r="F72" i="1"/>
  <c r="AO75" i="1"/>
  <c r="Q76" i="1"/>
  <c r="AO76" i="1"/>
  <c r="E74" i="1"/>
  <c r="AZ80" i="1"/>
  <c r="AY80" i="1"/>
  <c r="Z76" i="1"/>
  <c r="Z75" i="1"/>
  <c r="V78" i="1" a="1"/>
  <c r="V78" i="1" s="1"/>
  <c r="AD74" i="1"/>
  <c r="P77" i="1"/>
  <c r="AN77" i="1"/>
  <c r="AQ79" i="1"/>
  <c r="M78" i="1" a="1"/>
  <c r="M78" i="1" s="1"/>
  <c r="AI78" i="1"/>
  <c r="Y77" i="1"/>
  <c r="AW77" i="1"/>
  <c r="AX77" i="1" s="1"/>
  <c r="AV78" i="1"/>
  <c r="AU79" i="1"/>
  <c r="U78" i="1"/>
  <c r="AH79" i="1"/>
  <c r="AI79" i="1" s="1"/>
  <c r="AP80" i="1"/>
  <c r="AG80" i="1"/>
  <c r="BA80" i="1"/>
  <c r="AL79" i="1"/>
  <c r="C82" i="1"/>
  <c r="AF81" i="1"/>
  <c r="BB75" i="1" l="1"/>
  <c r="AO77" i="1"/>
  <c r="Q77" i="1"/>
  <c r="D74" i="1"/>
  <c r="F74" i="1" s="1"/>
  <c r="E75" i="1"/>
  <c r="AY81" i="1"/>
  <c r="AZ81" i="1"/>
  <c r="Z77" i="1"/>
  <c r="AD75" i="1"/>
  <c r="AM78" i="1"/>
  <c r="AH80" i="1"/>
  <c r="AI80" i="1" s="1"/>
  <c r="V79" i="1" a="1"/>
  <c r="V79" i="1" s="1"/>
  <c r="U79" i="1"/>
  <c r="AQ80" i="1"/>
  <c r="U80" i="1" s="1"/>
  <c r="O78" i="1"/>
  <c r="M79" i="1" a="1"/>
  <c r="M79" i="1" s="1"/>
  <c r="L79" i="1"/>
  <c r="AW78" i="1"/>
  <c r="AX78" i="1" s="1"/>
  <c r="AV79" i="1"/>
  <c r="X78" i="1"/>
  <c r="BB76" i="1"/>
  <c r="AP81" i="1"/>
  <c r="AG81" i="1"/>
  <c r="AD76" i="1"/>
  <c r="AU80" i="1"/>
  <c r="AL80" i="1"/>
  <c r="C83" i="1"/>
  <c r="AF82" i="1"/>
  <c r="AM79" i="1"/>
  <c r="BA81" i="1"/>
  <c r="V80" i="1" l="1" a="1"/>
  <c r="V80" i="1" s="1"/>
  <c r="D75" i="1"/>
  <c r="D76" i="1"/>
  <c r="F75" i="1"/>
  <c r="E76" i="1"/>
  <c r="M80" i="1" a="1"/>
  <c r="M80" i="1" s="1"/>
  <c r="L80" i="1"/>
  <c r="AN78" i="1"/>
  <c r="AZ82" i="1"/>
  <c r="AY82" i="1"/>
  <c r="P78" i="1"/>
  <c r="X79" i="1"/>
  <c r="AN79" i="1"/>
  <c r="AO79" i="1" s="1"/>
  <c r="O79" i="1"/>
  <c r="AQ81" i="1"/>
  <c r="BB77" i="1"/>
  <c r="AH81" i="1"/>
  <c r="AI81" i="1" s="1"/>
  <c r="AW79" i="1"/>
  <c r="AX79" i="1" s="1"/>
  <c r="AV80" i="1"/>
  <c r="Y78" i="1"/>
  <c r="AG82" i="1"/>
  <c r="AP82" i="1"/>
  <c r="AD77" i="1"/>
  <c r="AU81" i="1"/>
  <c r="X80" i="1"/>
  <c r="AM80" i="1"/>
  <c r="BA82" i="1"/>
  <c r="AL81" i="1"/>
  <c r="C84" i="1"/>
  <c r="AF83" i="1"/>
  <c r="AO78" i="1" l="1"/>
  <c r="BB78" i="1" s="1"/>
  <c r="F76" i="1"/>
  <c r="Q78" i="1"/>
  <c r="O80" i="1"/>
  <c r="P80" i="1" s="1"/>
  <c r="D77" i="1"/>
  <c r="E77" i="1"/>
  <c r="Y79" i="1"/>
  <c r="Z78" i="1"/>
  <c r="AZ83" i="1"/>
  <c r="AY83" i="1"/>
  <c r="P79" i="1"/>
  <c r="V81" i="1" a="1"/>
  <c r="V81" i="1" s="1"/>
  <c r="U81" i="1"/>
  <c r="AN80" i="1"/>
  <c r="AQ82" i="1"/>
  <c r="AW80" i="1"/>
  <c r="AX80" i="1" s="1"/>
  <c r="AV81" i="1"/>
  <c r="Y80" i="1"/>
  <c r="M81" i="1" a="1"/>
  <c r="M81" i="1" s="1"/>
  <c r="AH82" i="1"/>
  <c r="L81" i="1"/>
  <c r="AG83" i="1"/>
  <c r="AP83" i="1"/>
  <c r="AU82" i="1"/>
  <c r="AL82" i="1"/>
  <c r="AM81" i="1"/>
  <c r="C85" i="1"/>
  <c r="AF84" i="1"/>
  <c r="BA83" i="1"/>
  <c r="Q80" i="1" l="1"/>
  <c r="AO80" i="1"/>
  <c r="F77" i="1"/>
  <c r="Q79" i="1"/>
  <c r="E78" i="1"/>
  <c r="AZ84" i="1"/>
  <c r="AY84" i="1"/>
  <c r="Z80" i="1"/>
  <c r="Z79" i="1"/>
  <c r="X81" i="1"/>
  <c r="U82" i="1"/>
  <c r="V82" i="1" a="1"/>
  <c r="V82" i="1" s="1"/>
  <c r="AN81" i="1"/>
  <c r="BB79" i="1"/>
  <c r="AQ83" i="1"/>
  <c r="O81" i="1"/>
  <c r="AD78" i="1"/>
  <c r="AW81" i="1"/>
  <c r="AX81" i="1" s="1"/>
  <c r="AH83" i="1"/>
  <c r="L83" i="1" s="1"/>
  <c r="M82" i="1" a="1"/>
  <c r="M82" i="1" s="1"/>
  <c r="L82" i="1"/>
  <c r="AV82" i="1"/>
  <c r="AI82" i="1"/>
  <c r="AG84" i="1"/>
  <c r="AP84" i="1"/>
  <c r="AU83" i="1"/>
  <c r="BA84" i="1"/>
  <c r="C86" i="1"/>
  <c r="AF85" i="1"/>
  <c r="AL83" i="1"/>
  <c r="AO81" i="1" l="1"/>
  <c r="D78" i="1"/>
  <c r="F78" i="1"/>
  <c r="E79" i="1"/>
  <c r="Y81" i="1"/>
  <c r="AZ85" i="1"/>
  <c r="AY85" i="1"/>
  <c r="AD79" i="1"/>
  <c r="P81" i="1"/>
  <c r="U83" i="1"/>
  <c r="V83" i="1" a="1"/>
  <c r="V83" i="1" s="1"/>
  <c r="X82" i="1"/>
  <c r="Y82" i="1" s="1"/>
  <c r="AM82" i="1"/>
  <c r="AN82" i="1" s="1"/>
  <c r="AI83" i="1"/>
  <c r="AH84" i="1"/>
  <c r="M83" i="1" a="1"/>
  <c r="M83" i="1" s="1"/>
  <c r="AV83" i="1"/>
  <c r="AQ84" i="1"/>
  <c r="BB80" i="1"/>
  <c r="O82" i="1"/>
  <c r="AW82" i="1"/>
  <c r="AX82" i="1" s="1"/>
  <c r="AG85" i="1"/>
  <c r="AP85" i="1"/>
  <c r="AD80" i="1"/>
  <c r="AU84" i="1"/>
  <c r="BA85" i="1"/>
  <c r="C87" i="1"/>
  <c r="AF86" i="1"/>
  <c r="AL84" i="1"/>
  <c r="AO82" i="1" l="1"/>
  <c r="Q81" i="1"/>
  <c r="D80" i="1"/>
  <c r="D79" i="1"/>
  <c r="E80" i="1"/>
  <c r="Z81" i="1"/>
  <c r="M84" i="1" a="1"/>
  <c r="M84" i="1" s="1"/>
  <c r="Z82" i="1"/>
  <c r="AZ86" i="1"/>
  <c r="AY86" i="1"/>
  <c r="V84" i="1" a="1"/>
  <c r="V84" i="1" s="1"/>
  <c r="AM83" i="1"/>
  <c r="X83" i="1"/>
  <c r="L84" i="1"/>
  <c r="P82" i="1"/>
  <c r="AI84" i="1"/>
  <c r="O83" i="1"/>
  <c r="AQ85" i="1"/>
  <c r="V85" i="1" s="1" a="1"/>
  <c r="V85" i="1" s="1"/>
  <c r="U84" i="1"/>
  <c r="AH85" i="1"/>
  <c r="AI85" i="1" s="1"/>
  <c r="AW83" i="1"/>
  <c r="AX83" i="1" s="1"/>
  <c r="AV84" i="1"/>
  <c r="BB81" i="1"/>
  <c r="AG86" i="1"/>
  <c r="AP86" i="1"/>
  <c r="AU85" i="1"/>
  <c r="AL85" i="1"/>
  <c r="C88" i="1"/>
  <c r="AF87" i="1"/>
  <c r="BA86" i="1"/>
  <c r="AD81" i="1" l="1"/>
  <c r="F80" i="1"/>
  <c r="F79" i="1"/>
  <c r="Q82" i="1"/>
  <c r="D81" i="1"/>
  <c r="E81" i="1"/>
  <c r="O84" i="1"/>
  <c r="P84" i="1" s="1"/>
  <c r="AM84" i="1"/>
  <c r="U85" i="1"/>
  <c r="X84" i="1"/>
  <c r="Y84" i="1" s="1"/>
  <c r="AN83" i="1"/>
  <c r="Y83" i="1"/>
  <c r="AZ87" i="1"/>
  <c r="AY87" i="1"/>
  <c r="P83" i="1"/>
  <c r="BB82" i="1"/>
  <c r="AQ86" i="1"/>
  <c r="AV85" i="1"/>
  <c r="M85" i="1" a="1"/>
  <c r="M85" i="1" s="1"/>
  <c r="AW84" i="1"/>
  <c r="AX84" i="1" s="1"/>
  <c r="AH86" i="1"/>
  <c r="AI86" i="1" s="1"/>
  <c r="L85" i="1"/>
  <c r="AG87" i="1"/>
  <c r="AP87" i="1"/>
  <c r="AU86" i="1"/>
  <c r="AM85" i="1"/>
  <c r="AN85" i="1" s="1"/>
  <c r="AO85" i="1" s="1"/>
  <c r="AL86" i="1"/>
  <c r="C89" i="1"/>
  <c r="AF88" i="1"/>
  <c r="BA87" i="1"/>
  <c r="Q84" i="1" l="1"/>
  <c r="F81" i="1"/>
  <c r="Q83" i="1"/>
  <c r="AO83" i="1"/>
  <c r="AN84" i="1"/>
  <c r="AO84" i="1" s="1"/>
  <c r="E82" i="1"/>
  <c r="X85" i="1"/>
  <c r="Z84" i="1"/>
  <c r="AZ88" i="1"/>
  <c r="AY88" i="1"/>
  <c r="Z83" i="1"/>
  <c r="L86" i="1"/>
  <c r="AD82" i="1"/>
  <c r="V86" i="1" a="1"/>
  <c r="V86" i="1" s="1"/>
  <c r="AQ87" i="1"/>
  <c r="AW85" i="1"/>
  <c r="AX85" i="1" s="1"/>
  <c r="U86" i="1"/>
  <c r="AV86" i="1"/>
  <c r="AW86" i="1" s="1"/>
  <c r="AX86" i="1" s="1"/>
  <c r="AH87" i="1"/>
  <c r="AI87" i="1" s="1"/>
  <c r="M86" i="1" a="1"/>
  <c r="M86" i="1" s="1"/>
  <c r="AU87" i="1"/>
  <c r="Y85" i="1"/>
  <c r="O85" i="1"/>
  <c r="AG88" i="1"/>
  <c r="AP88" i="1"/>
  <c r="AM86" i="1"/>
  <c r="BA88" i="1"/>
  <c r="C90" i="1"/>
  <c r="AF89" i="1"/>
  <c r="AL87" i="1"/>
  <c r="D82" i="1" l="1"/>
  <c r="BB83" i="1"/>
  <c r="AZ89" i="1"/>
  <c r="AY89" i="1"/>
  <c r="Z85" i="1"/>
  <c r="AD83" i="1"/>
  <c r="L87" i="1"/>
  <c r="AQ88" i="1"/>
  <c r="U88" i="1" s="1"/>
  <c r="U87" i="1"/>
  <c r="V87" i="1" a="1"/>
  <c r="V87" i="1" s="1"/>
  <c r="P85" i="1"/>
  <c r="AN86" i="1"/>
  <c r="AO86" i="1" s="1"/>
  <c r="AH88" i="1"/>
  <c r="AI88" i="1" s="1"/>
  <c r="BB84" i="1"/>
  <c r="AV87" i="1"/>
  <c r="M87" i="1" a="1"/>
  <c r="M87" i="1" s="1"/>
  <c r="O86" i="1"/>
  <c r="X86" i="1"/>
  <c r="AG89" i="1"/>
  <c r="AP89" i="1"/>
  <c r="AD84" i="1"/>
  <c r="AU88" i="1"/>
  <c r="AL88" i="1"/>
  <c r="C91" i="1"/>
  <c r="AF90" i="1"/>
  <c r="BA89" i="1"/>
  <c r="AM87" i="1"/>
  <c r="Q85" i="1" l="1"/>
  <c r="F82" i="1"/>
  <c r="D84" i="1"/>
  <c r="D83" i="1"/>
  <c r="E84" i="1"/>
  <c r="E83" i="1"/>
  <c r="AH89" i="1"/>
  <c r="AI89" i="1" s="1"/>
  <c r="AZ90" i="1"/>
  <c r="AY90" i="1"/>
  <c r="V88" i="1" a="1"/>
  <c r="V88" i="1" s="1"/>
  <c r="M88" i="1" a="1"/>
  <c r="M88" i="1" s="1"/>
  <c r="X87" i="1"/>
  <c r="Y87" i="1" s="1"/>
  <c r="P86" i="1"/>
  <c r="AN87" i="1"/>
  <c r="L88" i="1"/>
  <c r="Y86" i="1"/>
  <c r="AQ89" i="1"/>
  <c r="BB85" i="1"/>
  <c r="AV88" i="1"/>
  <c r="O87" i="1"/>
  <c r="AU89" i="1"/>
  <c r="AW87" i="1"/>
  <c r="AX87" i="1" s="1"/>
  <c r="AP90" i="1"/>
  <c r="AG90" i="1"/>
  <c r="AD85" i="1"/>
  <c r="AM88" i="1"/>
  <c r="AL89" i="1"/>
  <c r="BA90" i="1"/>
  <c r="C92" i="1"/>
  <c r="AF91" i="1"/>
  <c r="M89" i="1" l="1" a="1"/>
  <c r="M89" i="1" s="1"/>
  <c r="L89" i="1"/>
  <c r="Q86" i="1"/>
  <c r="F84" i="1"/>
  <c r="F83" i="1"/>
  <c r="AO87" i="1"/>
  <c r="D85" i="1"/>
  <c r="E85" i="1"/>
  <c r="O88" i="1"/>
  <c r="AZ91" i="1"/>
  <c r="AY91" i="1"/>
  <c r="Z87" i="1"/>
  <c r="Z86" i="1"/>
  <c r="X88" i="1"/>
  <c r="P87" i="1"/>
  <c r="V89" i="1" a="1"/>
  <c r="V89" i="1" s="1"/>
  <c r="AN88" i="1"/>
  <c r="AO88" i="1" s="1"/>
  <c r="BB86" i="1"/>
  <c r="AW88" i="1"/>
  <c r="AX88" i="1" s="1"/>
  <c r="AH90" i="1"/>
  <c r="AQ90" i="1"/>
  <c r="U89" i="1"/>
  <c r="AV89" i="1"/>
  <c r="AP91" i="1"/>
  <c r="AG91" i="1"/>
  <c r="AU90" i="1"/>
  <c r="AM89" i="1"/>
  <c r="AL90" i="1"/>
  <c r="O89" i="1"/>
  <c r="BA91" i="1"/>
  <c r="C93" i="1"/>
  <c r="AF92" i="1"/>
  <c r="Q87" i="1" l="1"/>
  <c r="F85" i="1"/>
  <c r="E86" i="1"/>
  <c r="P88" i="1"/>
  <c r="AZ92" i="1"/>
  <c r="AY92" i="1"/>
  <c r="Y88" i="1"/>
  <c r="AW89" i="1"/>
  <c r="AX89" i="1" s="1"/>
  <c r="V90" i="1" a="1"/>
  <c r="V90" i="1" s="1"/>
  <c r="P89" i="1"/>
  <c r="AN89" i="1"/>
  <c r="AO89" i="1" s="1"/>
  <c r="AD86" i="1"/>
  <c r="AQ91" i="1"/>
  <c r="X89" i="1"/>
  <c r="BB87" i="1"/>
  <c r="AH91" i="1"/>
  <c r="AI91" i="1" s="1"/>
  <c r="U90" i="1"/>
  <c r="M90" i="1" a="1"/>
  <c r="M90" i="1" s="1"/>
  <c r="AV90" i="1"/>
  <c r="AW90" i="1" s="1"/>
  <c r="AX90" i="1" s="1"/>
  <c r="U91" i="1"/>
  <c r="AU91" i="1"/>
  <c r="L90" i="1"/>
  <c r="AI90" i="1"/>
  <c r="AP92" i="1"/>
  <c r="AG92" i="1"/>
  <c r="C94" i="1"/>
  <c r="AF93" i="1"/>
  <c r="BA92" i="1"/>
  <c r="AL91" i="1"/>
  <c r="Q88" i="1" l="1"/>
  <c r="Q89" i="1"/>
  <c r="D86" i="1"/>
  <c r="E87" i="1"/>
  <c r="L91" i="1"/>
  <c r="Z88" i="1"/>
  <c r="AY93" i="1"/>
  <c r="AZ93" i="1"/>
  <c r="V91" i="1" a="1"/>
  <c r="V91" i="1" s="1"/>
  <c r="AD87" i="1"/>
  <c r="AM90" i="1"/>
  <c r="Y89" i="1"/>
  <c r="AH92" i="1"/>
  <c r="L92" i="1" s="1"/>
  <c r="AV91" i="1"/>
  <c r="AU92" i="1"/>
  <c r="M91" i="1" a="1"/>
  <c r="M91" i="1" s="1"/>
  <c r="AQ92" i="1"/>
  <c r="X90" i="1"/>
  <c r="M92" i="1" a="1"/>
  <c r="M92" i="1" s="1"/>
  <c r="O90" i="1"/>
  <c r="AP93" i="1"/>
  <c r="AG93" i="1"/>
  <c r="BB88" i="1"/>
  <c r="C95" i="1"/>
  <c r="AF94" i="1"/>
  <c r="AM91" i="1"/>
  <c r="AL92" i="1"/>
  <c r="BA93" i="1"/>
  <c r="F86" i="1" l="1"/>
  <c r="AD88" i="1"/>
  <c r="D88" i="1" s="1"/>
  <c r="D87" i="1"/>
  <c r="E88" i="1"/>
  <c r="X91" i="1"/>
  <c r="Z89" i="1"/>
  <c r="AZ94" i="1"/>
  <c r="AY94" i="1"/>
  <c r="AI92" i="1"/>
  <c r="P90" i="1"/>
  <c r="AN91" i="1"/>
  <c r="AN90" i="1"/>
  <c r="AQ93" i="1"/>
  <c r="BB89" i="1"/>
  <c r="U92" i="1"/>
  <c r="Y90" i="1"/>
  <c r="AV92" i="1"/>
  <c r="AH93" i="1"/>
  <c r="AI93" i="1" s="1"/>
  <c r="AW91" i="1"/>
  <c r="AX91" i="1" s="1"/>
  <c r="V92" i="1" a="1"/>
  <c r="V92" i="1" s="1"/>
  <c r="O91" i="1"/>
  <c r="AG94" i="1"/>
  <c r="AP94" i="1"/>
  <c r="AU93" i="1"/>
  <c r="C96" i="1"/>
  <c r="AF95" i="1"/>
  <c r="AL93" i="1"/>
  <c r="BA94" i="1"/>
  <c r="O92" i="1"/>
  <c r="Y91" i="1" l="1"/>
  <c r="AO90" i="1"/>
  <c r="BB90" i="1" s="1"/>
  <c r="F88" i="1"/>
  <c r="F87" i="1"/>
  <c r="AO91" i="1"/>
  <c r="Q90" i="1"/>
  <c r="E89" i="1"/>
  <c r="Z90" i="1"/>
  <c r="AZ95" i="1"/>
  <c r="AY95" i="1"/>
  <c r="AM92" i="1"/>
  <c r="Z91" i="1"/>
  <c r="P92" i="1"/>
  <c r="U93" i="1"/>
  <c r="AD89" i="1"/>
  <c r="P91" i="1"/>
  <c r="V93" i="1" a="1"/>
  <c r="V93" i="1" s="1"/>
  <c r="L93" i="1"/>
  <c r="X92" i="1"/>
  <c r="AQ94" i="1"/>
  <c r="AV93" i="1"/>
  <c r="AU94" i="1"/>
  <c r="AH94" i="1"/>
  <c r="AI94" i="1" s="1"/>
  <c r="AW92" i="1"/>
  <c r="AX92" i="1" s="1"/>
  <c r="M93" i="1" a="1"/>
  <c r="M93" i="1" s="1"/>
  <c r="AG95" i="1"/>
  <c r="AP95" i="1"/>
  <c r="AM93" i="1"/>
  <c r="BA95" i="1"/>
  <c r="C97" i="1"/>
  <c r="AF96" i="1"/>
  <c r="AL94" i="1"/>
  <c r="Q91" i="1" l="1"/>
  <c r="Q92" i="1"/>
  <c r="D89" i="1"/>
  <c r="F89" i="1" s="1"/>
  <c r="E90" i="1"/>
  <c r="AN92" i="1"/>
  <c r="AZ96" i="1"/>
  <c r="AY96" i="1"/>
  <c r="V94" i="1" a="1"/>
  <c r="V94" i="1" s="1"/>
  <c r="X93" i="1"/>
  <c r="Y93" i="1" s="1"/>
  <c r="AN93" i="1"/>
  <c r="AD90" i="1"/>
  <c r="L94" i="1"/>
  <c r="Y92" i="1"/>
  <c r="O93" i="1"/>
  <c r="AH95" i="1"/>
  <c r="M95" i="1" s="1" a="1"/>
  <c r="M95" i="1" s="1"/>
  <c r="AQ95" i="1"/>
  <c r="M94" i="1" a="1"/>
  <c r="M94" i="1" s="1"/>
  <c r="BB91" i="1"/>
  <c r="AV94" i="1"/>
  <c r="AW93" i="1"/>
  <c r="AX93" i="1" s="1"/>
  <c r="AU95" i="1"/>
  <c r="U94" i="1"/>
  <c r="AG96" i="1"/>
  <c r="AP96" i="1"/>
  <c r="AL95" i="1"/>
  <c r="AM94" i="1"/>
  <c r="C98" i="1"/>
  <c r="AF97" i="1"/>
  <c r="BA96" i="1"/>
  <c r="AO92" i="1" l="1"/>
  <c r="AO93" i="1"/>
  <c r="D90" i="1"/>
  <c r="E91" i="1"/>
  <c r="Z92" i="1"/>
  <c r="Z93" i="1"/>
  <c r="AZ97" i="1"/>
  <c r="AY97" i="1"/>
  <c r="P93" i="1"/>
  <c r="U95" i="1"/>
  <c r="AI95" i="1"/>
  <c r="L95" i="1"/>
  <c r="AN94" i="1"/>
  <c r="V95" i="1" a="1"/>
  <c r="V95" i="1" s="1"/>
  <c r="AD91" i="1"/>
  <c r="O94" i="1"/>
  <c r="X94" i="1"/>
  <c r="BB92" i="1"/>
  <c r="AW94" i="1"/>
  <c r="AX94" i="1" s="1"/>
  <c r="AV95" i="1"/>
  <c r="AQ96" i="1"/>
  <c r="AU96" i="1"/>
  <c r="AH96" i="1"/>
  <c r="AG97" i="1"/>
  <c r="AP97" i="1"/>
  <c r="AL96" i="1"/>
  <c r="BA97" i="1"/>
  <c r="C99" i="1"/>
  <c r="AF98" i="1"/>
  <c r="O95" i="1" l="1"/>
  <c r="F90" i="1"/>
  <c r="AD92" i="1"/>
  <c r="Q93" i="1"/>
  <c r="AO94" i="1"/>
  <c r="D91" i="1"/>
  <c r="D92" i="1"/>
  <c r="E92" i="1"/>
  <c r="AZ98" i="1"/>
  <c r="AY98" i="1"/>
  <c r="V96" i="1" a="1"/>
  <c r="V96" i="1" s="1"/>
  <c r="P95" i="1"/>
  <c r="P94" i="1"/>
  <c r="AM95" i="1"/>
  <c r="X95" i="1"/>
  <c r="Y95" i="1" s="1"/>
  <c r="AV96" i="1"/>
  <c r="U96" i="1"/>
  <c r="M96" i="1" a="1"/>
  <c r="M96" i="1" s="1"/>
  <c r="BB93" i="1"/>
  <c r="AW95" i="1"/>
  <c r="AX95" i="1" s="1"/>
  <c r="L96" i="1"/>
  <c r="AH97" i="1"/>
  <c r="L97" i="1" s="1"/>
  <c r="AI96" i="1"/>
  <c r="AQ97" i="1"/>
  <c r="Y94" i="1"/>
  <c r="AG98" i="1"/>
  <c r="AP98" i="1"/>
  <c r="AU97" i="1"/>
  <c r="AL97" i="1"/>
  <c r="BA98" i="1"/>
  <c r="C100" i="1"/>
  <c r="AF99" i="1"/>
  <c r="F92" i="1" l="1"/>
  <c r="Q94" i="1"/>
  <c r="F91" i="1"/>
  <c r="Q95" i="1"/>
  <c r="E93" i="1"/>
  <c r="AD93" i="1"/>
  <c r="Z95" i="1"/>
  <c r="Z94" i="1"/>
  <c r="X96" i="1"/>
  <c r="AY99" i="1"/>
  <c r="AZ99" i="1"/>
  <c r="AN95" i="1"/>
  <c r="V97" i="1" a="1"/>
  <c r="V97" i="1" s="1"/>
  <c r="AW96" i="1"/>
  <c r="AX96" i="1" s="1"/>
  <c r="O96" i="1"/>
  <c r="U97" i="1"/>
  <c r="M97" i="1" a="1"/>
  <c r="M97" i="1" s="1"/>
  <c r="AV97" i="1"/>
  <c r="AW97" i="1" s="1"/>
  <c r="AX97" i="1" s="1"/>
  <c r="AH98" i="1"/>
  <c r="AI98" i="1" s="1"/>
  <c r="AI97" i="1"/>
  <c r="AM96" i="1"/>
  <c r="BB94" i="1"/>
  <c r="AQ98" i="1"/>
  <c r="AG99" i="1"/>
  <c r="AP99" i="1"/>
  <c r="AU98" i="1"/>
  <c r="AL98" i="1"/>
  <c r="BA99" i="1"/>
  <c r="C101" i="1"/>
  <c r="AF100" i="1"/>
  <c r="AO95" i="1" l="1"/>
  <c r="BB95" i="1" s="1"/>
  <c r="D93" i="1"/>
  <c r="E94" i="1"/>
  <c r="L98" i="1"/>
  <c r="Y96" i="1"/>
  <c r="AD94" i="1"/>
  <c r="AZ100" i="1"/>
  <c r="AY100" i="1"/>
  <c r="P96" i="1"/>
  <c r="X97" i="1"/>
  <c r="V98" i="1" a="1"/>
  <c r="V98" i="1" s="1"/>
  <c r="AN96" i="1"/>
  <c r="AO96" i="1" s="1"/>
  <c r="O97" i="1"/>
  <c r="AV98" i="1"/>
  <c r="AW98" i="1" s="1"/>
  <c r="AX98" i="1" s="1"/>
  <c r="AH99" i="1"/>
  <c r="AI99" i="1" s="1"/>
  <c r="U98" i="1"/>
  <c r="M98" i="1" a="1"/>
  <c r="M98" i="1" s="1"/>
  <c r="AM97" i="1"/>
  <c r="AQ99" i="1"/>
  <c r="AG100" i="1"/>
  <c r="AP100" i="1"/>
  <c r="AD95" i="1"/>
  <c r="AU99" i="1"/>
  <c r="AM98" i="1"/>
  <c r="AL99" i="1"/>
  <c r="BA100" i="1"/>
  <c r="C102" i="1"/>
  <c r="AF101" i="1"/>
  <c r="Q96" i="1" l="1"/>
  <c r="F93" i="1"/>
  <c r="Z96" i="1"/>
  <c r="D94" i="1"/>
  <c r="D95" i="1"/>
  <c r="E95" i="1"/>
  <c r="Y97" i="1"/>
  <c r="AZ101" i="1"/>
  <c r="AY101" i="1"/>
  <c r="P97" i="1"/>
  <c r="L99" i="1"/>
  <c r="AH100" i="1"/>
  <c r="M100" i="1" s="1" a="1"/>
  <c r="M100" i="1" s="1"/>
  <c r="V99" i="1" a="1"/>
  <c r="V99" i="1" s="1"/>
  <c r="X98" i="1"/>
  <c r="AN98" i="1"/>
  <c r="AO98" i="1" s="1"/>
  <c r="AN97" i="1"/>
  <c r="AO97" i="1" s="1"/>
  <c r="AV99" i="1"/>
  <c r="AW99" i="1" s="1"/>
  <c r="AX99" i="1" s="1"/>
  <c r="M99" i="1" a="1"/>
  <c r="M99" i="1" s="1"/>
  <c r="AQ100" i="1"/>
  <c r="O98" i="1"/>
  <c r="U99" i="1"/>
  <c r="AG101" i="1"/>
  <c r="AP101" i="1"/>
  <c r="AU100" i="1"/>
  <c r="AM99" i="1"/>
  <c r="AL100" i="1"/>
  <c r="BA101" i="1"/>
  <c r="C103" i="1"/>
  <c r="AF102" i="1"/>
  <c r="AD96" i="1" l="1"/>
  <c r="F94" i="1"/>
  <c r="Q97" i="1"/>
  <c r="F95" i="1"/>
  <c r="D96" i="1"/>
  <c r="Z97" i="1"/>
  <c r="AZ102" i="1"/>
  <c r="AY102" i="1"/>
  <c r="Y98" i="1"/>
  <c r="L100" i="1"/>
  <c r="AI100" i="1"/>
  <c r="P98" i="1"/>
  <c r="V100" i="1" a="1"/>
  <c r="V100" i="1" s="1"/>
  <c r="X99" i="1"/>
  <c r="AN99" i="1"/>
  <c r="AO99" i="1" s="1"/>
  <c r="AQ101" i="1"/>
  <c r="U101" i="1" s="1"/>
  <c r="U100" i="1"/>
  <c r="O99" i="1"/>
  <c r="AV100" i="1"/>
  <c r="AU101" i="1"/>
  <c r="AH101" i="1"/>
  <c r="BB96" i="1"/>
  <c r="AP102" i="1"/>
  <c r="AG102" i="1"/>
  <c r="AL101" i="1"/>
  <c r="BA102" i="1"/>
  <c r="C104" i="1"/>
  <c r="AF103" i="1"/>
  <c r="AD97" i="1" l="1"/>
  <c r="Q98" i="1"/>
  <c r="D97" i="1"/>
  <c r="E96" i="1"/>
  <c r="O100" i="1"/>
  <c r="Y99" i="1"/>
  <c r="AM100" i="1"/>
  <c r="Z98" i="1"/>
  <c r="AZ103" i="1"/>
  <c r="AY103" i="1"/>
  <c r="P99" i="1"/>
  <c r="V101" i="1" a="1"/>
  <c r="V101" i="1" s="1"/>
  <c r="X100" i="1"/>
  <c r="M101" i="1" a="1"/>
  <c r="M101" i="1" s="1"/>
  <c r="AV101" i="1"/>
  <c r="BB97" i="1"/>
  <c r="L101" i="1"/>
  <c r="AI101" i="1"/>
  <c r="AW100" i="1"/>
  <c r="AX100" i="1" s="1"/>
  <c r="AH102" i="1"/>
  <c r="L102" i="1" s="1"/>
  <c r="AQ102" i="1"/>
  <c r="AP103" i="1"/>
  <c r="AG103" i="1"/>
  <c r="AU102" i="1"/>
  <c r="BB98" i="1"/>
  <c r="BA103" i="1"/>
  <c r="C105" i="1"/>
  <c r="AF104" i="1"/>
  <c r="AL102" i="1"/>
  <c r="P100" i="1" l="1"/>
  <c r="F96" i="1"/>
  <c r="Q99" i="1"/>
  <c r="E98" i="1"/>
  <c r="E97" i="1"/>
  <c r="AN100" i="1"/>
  <c r="AD98" i="1"/>
  <c r="AZ104" i="1"/>
  <c r="AY104" i="1"/>
  <c r="Z99" i="1"/>
  <c r="V102" i="1" a="1"/>
  <c r="V102" i="1" s="1"/>
  <c r="Y100" i="1"/>
  <c r="BB99" i="1"/>
  <c r="X101" i="1"/>
  <c r="AI102" i="1"/>
  <c r="AQ103" i="1"/>
  <c r="AW101" i="1"/>
  <c r="AX101" i="1" s="1"/>
  <c r="U102" i="1"/>
  <c r="AH103" i="1"/>
  <c r="AV102" i="1"/>
  <c r="AW102" i="1" s="1"/>
  <c r="AX102" i="1" s="1"/>
  <c r="M102" i="1" a="1"/>
  <c r="M102" i="1" s="1"/>
  <c r="O101" i="1"/>
  <c r="AM101" i="1"/>
  <c r="AP104" i="1"/>
  <c r="AG104" i="1"/>
  <c r="AU103" i="1"/>
  <c r="AL103" i="1"/>
  <c r="C106" i="1"/>
  <c r="AF105" i="1"/>
  <c r="BA104" i="1"/>
  <c r="AO100" i="1" l="1"/>
  <c r="F97" i="1"/>
  <c r="Q100" i="1"/>
  <c r="D98" i="1"/>
  <c r="E99" i="1"/>
  <c r="Z100" i="1"/>
  <c r="Y101" i="1"/>
  <c r="AY105" i="1"/>
  <c r="AZ105" i="1"/>
  <c r="AD99" i="1"/>
  <c r="U103" i="1"/>
  <c r="AM102" i="1"/>
  <c r="V103" i="1" a="1"/>
  <c r="V103" i="1" s="1"/>
  <c r="X102" i="1"/>
  <c r="P101" i="1"/>
  <c r="AN101" i="1"/>
  <c r="AO101" i="1" s="1"/>
  <c r="AH104" i="1"/>
  <c r="AQ104" i="1"/>
  <c r="V104" i="1" s="1" a="1"/>
  <c r="V104" i="1" s="1"/>
  <c r="AV103" i="1"/>
  <c r="M103" i="1" a="1"/>
  <c r="M103" i="1" s="1"/>
  <c r="L103" i="1"/>
  <c r="O102" i="1"/>
  <c r="AI103" i="1"/>
  <c r="BB100" i="1"/>
  <c r="AP105" i="1"/>
  <c r="AG105" i="1"/>
  <c r="AU104" i="1"/>
  <c r="AL104" i="1"/>
  <c r="C107" i="1"/>
  <c r="AF106" i="1"/>
  <c r="BA105" i="1"/>
  <c r="F98" i="1" l="1"/>
  <c r="Q101" i="1"/>
  <c r="D99" i="1"/>
  <c r="E100" i="1"/>
  <c r="X103" i="1"/>
  <c r="Y103" i="1" s="1"/>
  <c r="AD100" i="1"/>
  <c r="Y102" i="1"/>
  <c r="L104" i="1"/>
  <c r="AN102" i="1"/>
  <c r="AZ106" i="1"/>
  <c r="AY106" i="1"/>
  <c r="Z101" i="1"/>
  <c r="M104" i="1" a="1"/>
  <c r="M104" i="1" s="1"/>
  <c r="AI104" i="1"/>
  <c r="P102" i="1"/>
  <c r="AQ105" i="1"/>
  <c r="U105" i="1" s="1"/>
  <c r="AV104" i="1"/>
  <c r="AW104" i="1" s="1"/>
  <c r="AX104" i="1" s="1"/>
  <c r="O103" i="1"/>
  <c r="AW103" i="1"/>
  <c r="AX103" i="1" s="1"/>
  <c r="AH105" i="1"/>
  <c r="AI105" i="1" s="1"/>
  <c r="AM103" i="1"/>
  <c r="U104" i="1"/>
  <c r="AG106" i="1"/>
  <c r="AP106" i="1"/>
  <c r="AU105" i="1"/>
  <c r="C108" i="1"/>
  <c r="AF107" i="1"/>
  <c r="BA106" i="1"/>
  <c r="AL105" i="1"/>
  <c r="AO102" i="1" l="1"/>
  <c r="F99" i="1"/>
  <c r="Q102" i="1"/>
  <c r="V105" i="1" a="1"/>
  <c r="V105" i="1" s="1"/>
  <c r="D100" i="1"/>
  <c r="AD101" i="1"/>
  <c r="O104" i="1"/>
  <c r="P104" i="1" s="1"/>
  <c r="AM104" i="1"/>
  <c r="AN104" i="1" s="1"/>
  <c r="AO104" i="1" s="1"/>
  <c r="Z103" i="1"/>
  <c r="AZ107" i="1"/>
  <c r="AY107" i="1"/>
  <c r="Z102" i="1"/>
  <c r="P103" i="1"/>
  <c r="X104" i="1"/>
  <c r="AN103" i="1"/>
  <c r="L105" i="1"/>
  <c r="AQ106" i="1"/>
  <c r="U106" i="1" s="1"/>
  <c r="BB101" i="1"/>
  <c r="AV105" i="1"/>
  <c r="M105" i="1" a="1"/>
  <c r="M105" i="1" s="1"/>
  <c r="AH106" i="1"/>
  <c r="BB102" i="1"/>
  <c r="AG107" i="1"/>
  <c r="AP107" i="1"/>
  <c r="AU106" i="1"/>
  <c r="AM105" i="1"/>
  <c r="C109" i="1"/>
  <c r="AF108" i="1"/>
  <c r="BA107" i="1"/>
  <c r="AL106" i="1"/>
  <c r="F100" i="1" l="1"/>
  <c r="AO103" i="1"/>
  <c r="BB103" i="1" s="1"/>
  <c r="Q103" i="1"/>
  <c r="X105" i="1"/>
  <c r="Y105" i="1" s="1"/>
  <c r="Q104" i="1"/>
  <c r="D101" i="1"/>
  <c r="E102" i="1"/>
  <c r="E101" i="1"/>
  <c r="V106" i="1" a="1"/>
  <c r="V106" i="1" s="1"/>
  <c r="X106" i="1" s="1"/>
  <c r="AD102" i="1"/>
  <c r="AZ108" i="1"/>
  <c r="AY108" i="1"/>
  <c r="Y104" i="1"/>
  <c r="AN105" i="1"/>
  <c r="AO105" i="1" s="1"/>
  <c r="AH107" i="1"/>
  <c r="AI107" i="1" s="1"/>
  <c r="M106" i="1" a="1"/>
  <c r="M106" i="1" s="1"/>
  <c r="O105" i="1"/>
  <c r="AQ107" i="1"/>
  <c r="AW105" i="1"/>
  <c r="AX105" i="1" s="1"/>
  <c r="AV106" i="1"/>
  <c r="AU107" i="1"/>
  <c r="L106" i="1"/>
  <c r="AI106" i="1"/>
  <c r="AG108" i="1"/>
  <c r="AP108" i="1"/>
  <c r="AL107" i="1"/>
  <c r="C110" i="1"/>
  <c r="AF109" i="1"/>
  <c r="BA108" i="1"/>
  <c r="F101" i="1" l="1"/>
  <c r="D102" i="1"/>
  <c r="F102" i="1"/>
  <c r="E103" i="1"/>
  <c r="Z104" i="1"/>
  <c r="AD103" i="1"/>
  <c r="AZ109" i="1"/>
  <c r="AY109" i="1"/>
  <c r="Z105" i="1"/>
  <c r="P105" i="1"/>
  <c r="L107" i="1"/>
  <c r="BB104" i="1"/>
  <c r="O106" i="1"/>
  <c r="U107" i="1"/>
  <c r="V107" i="1" a="1"/>
  <c r="V107" i="1" s="1"/>
  <c r="AH108" i="1"/>
  <c r="L108" i="1" s="1"/>
  <c r="AV107" i="1"/>
  <c r="Y106" i="1"/>
  <c r="AM106" i="1"/>
  <c r="AW106" i="1"/>
  <c r="AX106" i="1" s="1"/>
  <c r="AQ108" i="1"/>
  <c r="M107" i="1" a="1"/>
  <c r="M107" i="1" s="1"/>
  <c r="AG109" i="1"/>
  <c r="AP109" i="1"/>
  <c r="AU108" i="1"/>
  <c r="AM107" i="1"/>
  <c r="AN107" i="1" s="1"/>
  <c r="AO107" i="1" s="1"/>
  <c r="BA109" i="1"/>
  <c r="C111" i="1"/>
  <c r="AF110" i="1"/>
  <c r="AL108" i="1"/>
  <c r="AD104" i="1" l="1"/>
  <c r="Q105" i="1"/>
  <c r="D103" i="1"/>
  <c r="D104" i="1"/>
  <c r="E104" i="1"/>
  <c r="AZ110" i="1"/>
  <c r="AY110" i="1"/>
  <c r="Z106" i="1"/>
  <c r="P106" i="1"/>
  <c r="V108" i="1" a="1"/>
  <c r="V108" i="1" s="1"/>
  <c r="AN106" i="1"/>
  <c r="AO106" i="1" s="1"/>
  <c r="BB105" i="1"/>
  <c r="X107" i="1"/>
  <c r="O107" i="1"/>
  <c r="AI108" i="1"/>
  <c r="AQ109" i="1"/>
  <c r="AV108" i="1"/>
  <c r="M108" i="1" a="1"/>
  <c r="M108" i="1" s="1"/>
  <c r="AW107" i="1"/>
  <c r="AX107" i="1" s="1"/>
  <c r="U108" i="1"/>
  <c r="AH109" i="1"/>
  <c r="AI109" i="1" s="1"/>
  <c r="AG110" i="1"/>
  <c r="AP110" i="1"/>
  <c r="AD105" i="1"/>
  <c r="AU109" i="1"/>
  <c r="AL109" i="1"/>
  <c r="C112" i="1"/>
  <c r="AF111" i="1"/>
  <c r="BA110" i="1"/>
  <c r="F103" i="1" l="1"/>
  <c r="F104" i="1"/>
  <c r="Q106" i="1"/>
  <c r="AD106" i="1" s="1"/>
  <c r="D105" i="1"/>
  <c r="E105" i="1"/>
  <c r="AY111" i="1"/>
  <c r="AZ111" i="1"/>
  <c r="P107" i="1"/>
  <c r="Q107" i="1" s="1"/>
  <c r="Y107" i="1"/>
  <c r="V109" i="1" a="1"/>
  <c r="V109" i="1" s="1"/>
  <c r="AM108" i="1"/>
  <c r="L109" i="1"/>
  <c r="AQ110" i="1"/>
  <c r="AV109" i="1"/>
  <c r="AW109" i="1" s="1"/>
  <c r="AX109" i="1" s="1"/>
  <c r="X108" i="1"/>
  <c r="O108" i="1"/>
  <c r="M109" i="1" a="1"/>
  <c r="M109" i="1" s="1"/>
  <c r="AU110" i="1"/>
  <c r="AW108" i="1"/>
  <c r="AX108" i="1" s="1"/>
  <c r="AH110" i="1"/>
  <c r="AI110" i="1" s="1"/>
  <c r="U109" i="1"/>
  <c r="AG111" i="1"/>
  <c r="AP111" i="1"/>
  <c r="AM109" i="1"/>
  <c r="C113" i="1"/>
  <c r="AF112" i="1"/>
  <c r="AL110" i="1"/>
  <c r="BA111" i="1"/>
  <c r="F105" i="1" l="1"/>
  <c r="D106" i="1"/>
  <c r="AZ112" i="1"/>
  <c r="AY112" i="1"/>
  <c r="Z107" i="1"/>
  <c r="AQ111" i="1"/>
  <c r="V111" i="1" s="1" a="1"/>
  <c r="V111" i="1" s="1"/>
  <c r="P108" i="1"/>
  <c r="AN109" i="1"/>
  <c r="BB107" i="1"/>
  <c r="AN108" i="1"/>
  <c r="V110" i="1" a="1"/>
  <c r="V110" i="1" s="1"/>
  <c r="U110" i="1"/>
  <c r="O109" i="1"/>
  <c r="X109" i="1"/>
  <c r="AH111" i="1"/>
  <c r="Y108" i="1"/>
  <c r="L110" i="1"/>
  <c r="M110" i="1" a="1"/>
  <c r="M110" i="1" s="1"/>
  <c r="AV110" i="1"/>
  <c r="Y109" i="1"/>
  <c r="BB106" i="1"/>
  <c r="AG112" i="1"/>
  <c r="AP112" i="1"/>
  <c r="AU111" i="1"/>
  <c r="AL111" i="1"/>
  <c r="AM110" i="1"/>
  <c r="BA112" i="1"/>
  <c r="C114" i="1"/>
  <c r="AF113" i="1"/>
  <c r="U111" i="1" l="1"/>
  <c r="AO109" i="1"/>
  <c r="AO108" i="1"/>
  <c r="BB108" i="1" s="1"/>
  <c r="Q108" i="1"/>
  <c r="E106" i="1"/>
  <c r="E107" i="1"/>
  <c r="AD107" i="1"/>
  <c r="X110" i="1"/>
  <c r="Z108" i="1"/>
  <c r="Z109" i="1"/>
  <c r="AZ113" i="1"/>
  <c r="AY113" i="1"/>
  <c r="P109" i="1"/>
  <c r="AN110" i="1"/>
  <c r="L111" i="1"/>
  <c r="AI111" i="1"/>
  <c r="M111" i="1" a="1"/>
  <c r="M111" i="1" s="1"/>
  <c r="AQ112" i="1"/>
  <c r="AW110" i="1"/>
  <c r="AX110" i="1" s="1"/>
  <c r="O110" i="1"/>
  <c r="AH112" i="1"/>
  <c r="AI112" i="1" s="1"/>
  <c r="AV111" i="1"/>
  <c r="AG113" i="1"/>
  <c r="AP113" i="1"/>
  <c r="AU112" i="1"/>
  <c r="X111" i="1"/>
  <c r="AL112" i="1"/>
  <c r="BA113" i="1"/>
  <c r="C115" i="1"/>
  <c r="AF114" i="1"/>
  <c r="AO110" i="1" l="1"/>
  <c r="Q109" i="1"/>
  <c r="Y110" i="1"/>
  <c r="F106" i="1"/>
  <c r="D107" i="1"/>
  <c r="E108" i="1"/>
  <c r="AZ114" i="1"/>
  <c r="AY114" i="1"/>
  <c r="U112" i="1"/>
  <c r="P110" i="1"/>
  <c r="O111" i="1"/>
  <c r="AH113" i="1"/>
  <c r="M113" i="1" s="1" a="1"/>
  <c r="M113" i="1" s="1"/>
  <c r="AM111" i="1"/>
  <c r="AN111" i="1" s="1"/>
  <c r="AO111" i="1" s="1"/>
  <c r="V112" i="1" a="1"/>
  <c r="V112" i="1" s="1"/>
  <c r="AQ113" i="1"/>
  <c r="L112" i="1"/>
  <c r="AD108" i="1"/>
  <c r="AU113" i="1"/>
  <c r="AW111" i="1"/>
  <c r="AX111" i="1" s="1"/>
  <c r="M112" i="1" a="1"/>
  <c r="M112" i="1" s="1"/>
  <c r="BB109" i="1"/>
  <c r="Y111" i="1"/>
  <c r="AV112" i="1"/>
  <c r="AP114" i="1"/>
  <c r="AG114" i="1"/>
  <c r="AD109" i="1"/>
  <c r="AM112" i="1"/>
  <c r="BA114" i="1"/>
  <c r="C116" i="1"/>
  <c r="AF115" i="1"/>
  <c r="AL113" i="1"/>
  <c r="V113" i="1" l="1" a="1"/>
  <c r="V113" i="1" s="1"/>
  <c r="X113" i="1" s="1"/>
  <c r="U113" i="1"/>
  <c r="F107" i="1"/>
  <c r="Q110" i="1"/>
  <c r="Z110" i="1"/>
  <c r="D108" i="1"/>
  <c r="D109" i="1"/>
  <c r="E109" i="1"/>
  <c r="AZ115" i="1"/>
  <c r="AY115" i="1"/>
  <c r="Z111" i="1"/>
  <c r="X112" i="1"/>
  <c r="Y112" i="1" s="1"/>
  <c r="P111" i="1"/>
  <c r="L113" i="1"/>
  <c r="AI113" i="1"/>
  <c r="AN112" i="1"/>
  <c r="AO112" i="1" s="1"/>
  <c r="AW112" i="1"/>
  <c r="AX112" i="1" s="1"/>
  <c r="O112" i="1"/>
  <c r="BB110" i="1"/>
  <c r="AQ114" i="1"/>
  <c r="AH114" i="1"/>
  <c r="AI114" i="1" s="1"/>
  <c r="AV113" i="1"/>
  <c r="AP115" i="1"/>
  <c r="AG115" i="1"/>
  <c r="AU114" i="1"/>
  <c r="BA115" i="1"/>
  <c r="C117" i="1"/>
  <c r="AF116" i="1"/>
  <c r="AL114" i="1"/>
  <c r="Q111" i="1" l="1"/>
  <c r="F108" i="1"/>
  <c r="F109" i="1"/>
  <c r="E110" i="1"/>
  <c r="Z112" i="1"/>
  <c r="O113" i="1"/>
  <c r="P113" i="1" s="1"/>
  <c r="AZ116" i="1"/>
  <c r="AY116" i="1"/>
  <c r="V114" i="1" a="1"/>
  <c r="V114" i="1" s="1"/>
  <c r="L114" i="1"/>
  <c r="P112" i="1"/>
  <c r="AM113" i="1"/>
  <c r="BB111" i="1"/>
  <c r="AQ115" i="1"/>
  <c r="U115" i="1" s="1"/>
  <c r="AU115" i="1"/>
  <c r="AH115" i="1"/>
  <c r="AI115" i="1" s="1"/>
  <c r="AV114" i="1"/>
  <c r="AW114" i="1" s="1"/>
  <c r="AX114" i="1" s="1"/>
  <c r="AW113" i="1"/>
  <c r="AX113" i="1" s="1"/>
  <c r="M114" i="1" a="1"/>
  <c r="M114" i="1" s="1"/>
  <c r="Y113" i="1"/>
  <c r="AD110" i="1"/>
  <c r="U114" i="1"/>
  <c r="AP116" i="1"/>
  <c r="AG116" i="1"/>
  <c r="AD111" i="1"/>
  <c r="V115" i="1" a="1"/>
  <c r="V115" i="1" s="1"/>
  <c r="AL115" i="1"/>
  <c r="AM114" i="1"/>
  <c r="BA116" i="1"/>
  <c r="C118" i="1"/>
  <c r="AF117" i="1"/>
  <c r="Q113" i="1" l="1"/>
  <c r="Q112" i="1"/>
  <c r="D110" i="1"/>
  <c r="D111" i="1"/>
  <c r="E111" i="1"/>
  <c r="AN113" i="1"/>
  <c r="Z113" i="1"/>
  <c r="AY117" i="1"/>
  <c r="AZ117" i="1"/>
  <c r="AH116" i="1"/>
  <c r="M116" i="1" s="1" a="1"/>
  <c r="M116" i="1" s="1"/>
  <c r="AN114" i="1"/>
  <c r="X114" i="1"/>
  <c r="Y114" i="1" s="1"/>
  <c r="L115" i="1"/>
  <c r="M115" i="1" a="1"/>
  <c r="M115" i="1" s="1"/>
  <c r="O114" i="1"/>
  <c r="BB112" i="1"/>
  <c r="AQ116" i="1"/>
  <c r="AV115" i="1"/>
  <c r="AP117" i="1"/>
  <c r="AG117" i="1"/>
  <c r="AU116" i="1"/>
  <c r="X115" i="1"/>
  <c r="AM115" i="1"/>
  <c r="AL116" i="1"/>
  <c r="C119" i="1"/>
  <c r="AF118" i="1"/>
  <c r="BA117" i="1"/>
  <c r="F110" i="1" l="1"/>
  <c r="AO113" i="1"/>
  <c r="BB113" i="1" s="1"/>
  <c r="AO114" i="1"/>
  <c r="L116" i="1"/>
  <c r="F111" i="1"/>
  <c r="E112" i="1"/>
  <c r="AI116" i="1"/>
  <c r="Z114" i="1"/>
  <c r="AZ118" i="1"/>
  <c r="AY118" i="1"/>
  <c r="P114" i="1"/>
  <c r="V116" i="1" a="1"/>
  <c r="V116" i="1" s="1"/>
  <c r="AN115" i="1"/>
  <c r="AO115" i="1" s="1"/>
  <c r="AQ117" i="1"/>
  <c r="AV116" i="1"/>
  <c r="AH117" i="1"/>
  <c r="AI117" i="1" s="1"/>
  <c r="AD112" i="1"/>
  <c r="AW115" i="1"/>
  <c r="AX115" i="1" s="1"/>
  <c r="O115" i="1"/>
  <c r="U116" i="1"/>
  <c r="Y115" i="1"/>
  <c r="AG118" i="1"/>
  <c r="AP118" i="1"/>
  <c r="AD113" i="1"/>
  <c r="AU117" i="1"/>
  <c r="BA118" i="1"/>
  <c r="C120" i="1"/>
  <c r="AF119" i="1"/>
  <c r="O116" i="1"/>
  <c r="AL117" i="1"/>
  <c r="V117" i="1" l="1" a="1"/>
  <c r="V117" i="1" s="1"/>
  <c r="AM116" i="1"/>
  <c r="AN116" i="1" s="1"/>
  <c r="AO116" i="1" s="1"/>
  <c r="Q114" i="1"/>
  <c r="D113" i="1"/>
  <c r="D112" i="1"/>
  <c r="E113" i="1"/>
  <c r="U117" i="1"/>
  <c r="AZ119" i="1"/>
  <c r="AY119" i="1"/>
  <c r="Z115" i="1"/>
  <c r="P115" i="1"/>
  <c r="P116" i="1"/>
  <c r="L117" i="1"/>
  <c r="BB114" i="1"/>
  <c r="M117" i="1" a="1"/>
  <c r="M117" i="1" s="1"/>
  <c r="AU118" i="1"/>
  <c r="AH118" i="1"/>
  <c r="AQ118" i="1"/>
  <c r="X116" i="1"/>
  <c r="AV117" i="1"/>
  <c r="AW116" i="1"/>
  <c r="AX116" i="1" s="1"/>
  <c r="AG119" i="1"/>
  <c r="AP119" i="1"/>
  <c r="AM117" i="1"/>
  <c r="AL118" i="1"/>
  <c r="BA119" i="1"/>
  <c r="C121" i="1"/>
  <c r="AF120" i="1"/>
  <c r="X117" i="1" l="1"/>
  <c r="Q116" i="1"/>
  <c r="F113" i="1"/>
  <c r="F112" i="1"/>
  <c r="Q115" i="1"/>
  <c r="E114" i="1"/>
  <c r="AZ120" i="1"/>
  <c r="AY120" i="1"/>
  <c r="AH119" i="1"/>
  <c r="L119" i="1" s="1"/>
  <c r="AN117" i="1"/>
  <c r="BB115" i="1"/>
  <c r="AD114" i="1"/>
  <c r="M118" i="1" a="1"/>
  <c r="M118" i="1" s="1"/>
  <c r="AV118" i="1"/>
  <c r="Y117" i="1"/>
  <c r="AI118" i="1"/>
  <c r="Y116" i="1"/>
  <c r="O117" i="1"/>
  <c r="L118" i="1"/>
  <c r="U118" i="1"/>
  <c r="AW117" i="1"/>
  <c r="AX117" i="1" s="1"/>
  <c r="AQ119" i="1"/>
  <c r="V118" i="1" a="1"/>
  <c r="V118" i="1" s="1"/>
  <c r="AG120" i="1"/>
  <c r="AP120" i="1"/>
  <c r="AU119" i="1"/>
  <c r="BA120" i="1"/>
  <c r="C122" i="1"/>
  <c r="AF121" i="1"/>
  <c r="AL119" i="1"/>
  <c r="M119" i="1" l="1" a="1"/>
  <c r="M119" i="1" s="1"/>
  <c r="O119" i="1" s="1"/>
  <c r="AO117" i="1"/>
  <c r="D114" i="1"/>
  <c r="E115" i="1"/>
  <c r="Z116" i="1"/>
  <c r="Z117" i="1"/>
  <c r="AZ121" i="1"/>
  <c r="AY121" i="1"/>
  <c r="AI119" i="1"/>
  <c r="P117" i="1"/>
  <c r="O118" i="1"/>
  <c r="AD115" i="1"/>
  <c r="AH120" i="1"/>
  <c r="AI120" i="1" s="1"/>
  <c r="AM118" i="1"/>
  <c r="AW118" i="1"/>
  <c r="AX118" i="1" s="1"/>
  <c r="BB116" i="1"/>
  <c r="E116" i="1" s="1"/>
  <c r="AQ120" i="1"/>
  <c r="U119" i="1"/>
  <c r="V119" i="1" a="1"/>
  <c r="V119" i="1" s="1"/>
  <c r="X118" i="1"/>
  <c r="AV119" i="1"/>
  <c r="AW119" i="1" s="1"/>
  <c r="AX119" i="1" s="1"/>
  <c r="AG121" i="1"/>
  <c r="AP121" i="1"/>
  <c r="AU120" i="1"/>
  <c r="AL120" i="1"/>
  <c r="C123" i="1"/>
  <c r="AF122" i="1"/>
  <c r="BA121" i="1"/>
  <c r="M120" i="1" l="1" a="1"/>
  <c r="M120" i="1" s="1"/>
  <c r="Q117" i="1"/>
  <c r="F114" i="1"/>
  <c r="D115" i="1"/>
  <c r="AZ122" i="1"/>
  <c r="AY122" i="1"/>
  <c r="AM119" i="1"/>
  <c r="P118" i="1"/>
  <c r="V120" i="1" a="1"/>
  <c r="V120" i="1" s="1"/>
  <c r="P119" i="1"/>
  <c r="AD116" i="1"/>
  <c r="AN118" i="1"/>
  <c r="L120" i="1"/>
  <c r="BB117" i="1"/>
  <c r="AQ121" i="1"/>
  <c r="X119" i="1"/>
  <c r="U120" i="1"/>
  <c r="AV120" i="1"/>
  <c r="AW120" i="1" s="1"/>
  <c r="AX120" i="1" s="1"/>
  <c r="AU121" i="1"/>
  <c r="AH121" i="1"/>
  <c r="L121" i="1" s="1"/>
  <c r="Y118" i="1"/>
  <c r="AG122" i="1"/>
  <c r="AP122" i="1"/>
  <c r="AM120" i="1"/>
  <c r="AN120" i="1" s="1"/>
  <c r="AO120" i="1" s="1"/>
  <c r="AL121" i="1"/>
  <c r="C124" i="1"/>
  <c r="AF123" i="1"/>
  <c r="BA122" i="1"/>
  <c r="F115" i="1" l="1"/>
  <c r="Q119" i="1"/>
  <c r="AN119" i="1"/>
  <c r="AO119" i="1" s="1"/>
  <c r="AO118" i="1"/>
  <c r="BB118" i="1" s="1"/>
  <c r="Q118" i="1"/>
  <c r="D116" i="1"/>
  <c r="E117" i="1"/>
  <c r="O120" i="1"/>
  <c r="P120" i="1" s="1"/>
  <c r="AY123" i="1"/>
  <c r="AZ123" i="1"/>
  <c r="Z118" i="1"/>
  <c r="V121" i="1" a="1"/>
  <c r="V121" i="1" s="1"/>
  <c r="AI121" i="1"/>
  <c r="X120" i="1"/>
  <c r="Y120" i="1" s="1"/>
  <c r="AV121" i="1"/>
  <c r="AQ122" i="1"/>
  <c r="V122" i="1" s="1" a="1"/>
  <c r="V122" i="1" s="1"/>
  <c r="Y119" i="1"/>
  <c r="U121" i="1"/>
  <c r="AU122" i="1"/>
  <c r="AH122" i="1"/>
  <c r="L122" i="1" s="1"/>
  <c r="AD117" i="1"/>
  <c r="M121" i="1" a="1"/>
  <c r="M121" i="1" s="1"/>
  <c r="AG123" i="1"/>
  <c r="AP123" i="1"/>
  <c r="BA123" i="1"/>
  <c r="AL122" i="1"/>
  <c r="C125" i="1"/>
  <c r="AF124" i="1"/>
  <c r="F116" i="1" l="1"/>
  <c r="Q120" i="1"/>
  <c r="AM121" i="1"/>
  <c r="D117" i="1"/>
  <c r="E118" i="1"/>
  <c r="AZ124" i="1"/>
  <c r="AY124" i="1"/>
  <c r="Z119" i="1"/>
  <c r="Z120" i="1"/>
  <c r="AD118" i="1"/>
  <c r="X121" i="1"/>
  <c r="AN121" i="1"/>
  <c r="AO121" i="1" s="1"/>
  <c r="AQ123" i="1"/>
  <c r="U123" i="1" s="1"/>
  <c r="AH123" i="1"/>
  <c r="M123" i="1" s="1" a="1"/>
  <c r="M123" i="1" s="1"/>
  <c r="M122" i="1" a="1"/>
  <c r="M122" i="1" s="1"/>
  <c r="AV122" i="1"/>
  <c r="U122" i="1"/>
  <c r="AI122" i="1"/>
  <c r="O121" i="1"/>
  <c r="AW121" i="1"/>
  <c r="AX121" i="1" s="1"/>
  <c r="AG124" i="1"/>
  <c r="AP124" i="1"/>
  <c r="BB119" i="1"/>
  <c r="AU123" i="1"/>
  <c r="AL123" i="1"/>
  <c r="BA124" i="1"/>
  <c r="C126" i="1"/>
  <c r="AF125" i="1"/>
  <c r="F117" i="1" l="1"/>
  <c r="V123" i="1" a="1"/>
  <c r="V123" i="1" s="1"/>
  <c r="D118" i="1"/>
  <c r="E119" i="1"/>
  <c r="Y121" i="1"/>
  <c r="AZ125" i="1"/>
  <c r="AY125" i="1"/>
  <c r="L123" i="1"/>
  <c r="AI123" i="1"/>
  <c r="P121" i="1"/>
  <c r="AW122" i="1"/>
  <c r="AX122" i="1" s="1"/>
  <c r="X122" i="1"/>
  <c r="Y122" i="1" s="1"/>
  <c r="AQ124" i="1"/>
  <c r="AU124" i="1"/>
  <c r="AD119" i="1"/>
  <c r="O122" i="1"/>
  <c r="BB120" i="1"/>
  <c r="AH124" i="1"/>
  <c r="AI124" i="1" s="1"/>
  <c r="AV123" i="1"/>
  <c r="AM122" i="1"/>
  <c r="AG125" i="1"/>
  <c r="AP125" i="1"/>
  <c r="AD120" i="1"/>
  <c r="BA125" i="1"/>
  <c r="C127" i="1"/>
  <c r="AF126" i="1"/>
  <c r="AL124" i="1"/>
  <c r="F118" i="1" l="1"/>
  <c r="X123" i="1"/>
  <c r="Q121" i="1"/>
  <c r="D119" i="1"/>
  <c r="D120" i="1"/>
  <c r="E120" i="1"/>
  <c r="O123" i="1"/>
  <c r="AZ126" i="1"/>
  <c r="AY126" i="1"/>
  <c r="AM123" i="1"/>
  <c r="AN123" i="1" s="1"/>
  <c r="AO123" i="1" s="1"/>
  <c r="Z122" i="1"/>
  <c r="Z121" i="1"/>
  <c r="P122" i="1"/>
  <c r="V124" i="1" a="1"/>
  <c r="V124" i="1" s="1"/>
  <c r="AN122" i="1"/>
  <c r="BB121" i="1"/>
  <c r="L124" i="1"/>
  <c r="AQ125" i="1"/>
  <c r="U125" i="1" s="1"/>
  <c r="Y123" i="1"/>
  <c r="AH125" i="1"/>
  <c r="AI125" i="1" s="1"/>
  <c r="AW123" i="1"/>
  <c r="AX123" i="1" s="1"/>
  <c r="M124" i="1" a="1"/>
  <c r="M124" i="1" s="1"/>
  <c r="AV124" i="1"/>
  <c r="U124" i="1"/>
  <c r="AP126" i="1"/>
  <c r="AG126" i="1"/>
  <c r="AU125" i="1"/>
  <c r="AM124" i="1"/>
  <c r="BA126" i="1"/>
  <c r="C128" i="1"/>
  <c r="AF127" i="1"/>
  <c r="AL125" i="1"/>
  <c r="P123" i="1" l="1"/>
  <c r="F120" i="1"/>
  <c r="Q122" i="1"/>
  <c r="F119" i="1"/>
  <c r="AO122" i="1"/>
  <c r="Q123" i="1"/>
  <c r="E121" i="1"/>
  <c r="X124" i="1"/>
  <c r="Y124" i="1" s="1"/>
  <c r="AD121" i="1"/>
  <c r="AZ127" i="1"/>
  <c r="AY127" i="1"/>
  <c r="Z123" i="1"/>
  <c r="AW124" i="1"/>
  <c r="AX124" i="1" s="1"/>
  <c r="V125" i="1" a="1"/>
  <c r="V125" i="1" s="1"/>
  <c r="AN124" i="1"/>
  <c r="AO124" i="1" s="1"/>
  <c r="AQ126" i="1"/>
  <c r="U126" i="1" s="1"/>
  <c r="O124" i="1"/>
  <c r="AH126" i="1"/>
  <c r="AV125" i="1"/>
  <c r="M125" i="1" a="1"/>
  <c r="M125" i="1" s="1"/>
  <c r="AU126" i="1"/>
  <c r="L125" i="1"/>
  <c r="AP127" i="1"/>
  <c r="AG127" i="1"/>
  <c r="AM125" i="1"/>
  <c r="BA127" i="1"/>
  <c r="C129" i="1"/>
  <c r="AF128" i="1"/>
  <c r="AL126" i="1"/>
  <c r="D121" i="1" l="1"/>
  <c r="AD122" i="1"/>
  <c r="AZ128" i="1"/>
  <c r="AY128" i="1"/>
  <c r="X125" i="1"/>
  <c r="Z124" i="1"/>
  <c r="BB122" i="1"/>
  <c r="P124" i="1"/>
  <c r="V126" i="1" a="1"/>
  <c r="V126" i="1" s="1"/>
  <c r="AN125" i="1"/>
  <c r="AO125" i="1" s="1"/>
  <c r="AQ127" i="1"/>
  <c r="U127" i="1" s="1"/>
  <c r="BB123" i="1"/>
  <c r="AW125" i="1"/>
  <c r="AX125" i="1" s="1"/>
  <c r="AU127" i="1"/>
  <c r="AV126" i="1"/>
  <c r="M126" i="1" a="1"/>
  <c r="M126" i="1" s="1"/>
  <c r="L126" i="1"/>
  <c r="AH127" i="1"/>
  <c r="AI127" i="1" s="1"/>
  <c r="O125" i="1"/>
  <c r="AI126" i="1"/>
  <c r="AP128" i="1"/>
  <c r="AG128" i="1"/>
  <c r="AD123" i="1"/>
  <c r="AL127" i="1"/>
  <c r="BA128" i="1"/>
  <c r="C130" i="1"/>
  <c r="AF129" i="1"/>
  <c r="F121" i="1" l="1"/>
  <c r="Q124" i="1"/>
  <c r="D122" i="1"/>
  <c r="D123" i="1"/>
  <c r="E122" i="1"/>
  <c r="E123" i="1"/>
  <c r="V127" i="1" a="1"/>
  <c r="V127" i="1" s="1"/>
  <c r="Y125" i="1"/>
  <c r="AY129" i="1"/>
  <c r="AZ129" i="1"/>
  <c r="X126" i="1"/>
  <c r="P125" i="1"/>
  <c r="AQ128" i="1"/>
  <c r="BB124" i="1"/>
  <c r="L127" i="1"/>
  <c r="O126" i="1"/>
  <c r="AV127" i="1"/>
  <c r="AW126" i="1"/>
  <c r="AX126" i="1" s="1"/>
  <c r="M127" i="1" a="1"/>
  <c r="M127" i="1" s="1"/>
  <c r="AH128" i="1"/>
  <c r="L128" i="1" s="1"/>
  <c r="AM126" i="1"/>
  <c r="AP129" i="1"/>
  <c r="AG129" i="1"/>
  <c r="AU128" i="1"/>
  <c r="AM127" i="1"/>
  <c r="BA129" i="1"/>
  <c r="C131" i="1"/>
  <c r="AF130" i="1"/>
  <c r="AL128" i="1"/>
  <c r="Q125" i="1" l="1"/>
  <c r="F123" i="1"/>
  <c r="F122" i="1"/>
  <c r="X127" i="1"/>
  <c r="E124" i="1"/>
  <c r="Z125" i="1"/>
  <c r="AZ130" i="1"/>
  <c r="AY130" i="1"/>
  <c r="U128" i="1"/>
  <c r="V128" i="1" a="1"/>
  <c r="V128" i="1" s="1"/>
  <c r="AD124" i="1"/>
  <c r="Y126" i="1"/>
  <c r="P126" i="1"/>
  <c r="AN127" i="1"/>
  <c r="AO127" i="1" s="1"/>
  <c r="AN126" i="1"/>
  <c r="AO126" i="1" s="1"/>
  <c r="AI128" i="1"/>
  <c r="O127" i="1"/>
  <c r="AQ129" i="1"/>
  <c r="AW127" i="1"/>
  <c r="AX127" i="1" s="1"/>
  <c r="AU129" i="1"/>
  <c r="AH129" i="1"/>
  <c r="AI129" i="1" s="1"/>
  <c r="AV128" i="1"/>
  <c r="M128" i="1" a="1"/>
  <c r="M128" i="1" s="1"/>
  <c r="AG130" i="1"/>
  <c r="AP130" i="1"/>
  <c r="BB125" i="1"/>
  <c r="BA130" i="1"/>
  <c r="C132" i="1"/>
  <c r="AF131" i="1"/>
  <c r="AL129" i="1"/>
  <c r="Q126" i="1" l="1"/>
  <c r="Y127" i="1"/>
  <c r="D124" i="1"/>
  <c r="E125" i="1"/>
  <c r="AD125" i="1"/>
  <c r="AM128" i="1"/>
  <c r="AN128" i="1" s="1"/>
  <c r="AZ131" i="1"/>
  <c r="AY131" i="1"/>
  <c r="Z126" i="1"/>
  <c r="X128" i="1"/>
  <c r="V129" i="1" a="1"/>
  <c r="V129" i="1" s="1"/>
  <c r="P127" i="1"/>
  <c r="AQ130" i="1"/>
  <c r="BB126" i="1"/>
  <c r="AV129" i="1"/>
  <c r="U129" i="1"/>
  <c r="M129" i="1" a="1"/>
  <c r="M129" i="1" s="1"/>
  <c r="AH130" i="1"/>
  <c r="AI130" i="1" s="1"/>
  <c r="O128" i="1"/>
  <c r="L129" i="1"/>
  <c r="AW128" i="1"/>
  <c r="AX128" i="1" s="1"/>
  <c r="AG131" i="1"/>
  <c r="AP131" i="1"/>
  <c r="AU130" i="1"/>
  <c r="AM129" i="1"/>
  <c r="AL130" i="1"/>
  <c r="C133" i="1"/>
  <c r="AF132" i="1"/>
  <c r="BA131" i="1"/>
  <c r="Z127" i="1" l="1"/>
  <c r="AO128" i="1"/>
  <c r="F124" i="1"/>
  <c r="Q127" i="1"/>
  <c r="AD127" i="1" s="1"/>
  <c r="D125" i="1"/>
  <c r="E126" i="1"/>
  <c r="Y128" i="1"/>
  <c r="AZ132" i="1"/>
  <c r="AY132" i="1"/>
  <c r="U130" i="1"/>
  <c r="V130" i="1" a="1"/>
  <c r="V130" i="1" s="1"/>
  <c r="P128" i="1"/>
  <c r="AD126" i="1"/>
  <c r="AH131" i="1"/>
  <c r="M131" i="1" s="1" a="1"/>
  <c r="M131" i="1" s="1"/>
  <c r="AN129" i="1"/>
  <c r="AO129" i="1" s="1"/>
  <c r="L130" i="1"/>
  <c r="M130" i="1" a="1"/>
  <c r="M130" i="1" s="1"/>
  <c r="O129" i="1"/>
  <c r="AW129" i="1"/>
  <c r="AX129" i="1" s="1"/>
  <c r="AQ131" i="1"/>
  <c r="X129" i="1"/>
  <c r="AV130" i="1"/>
  <c r="AG132" i="1"/>
  <c r="AP132" i="1"/>
  <c r="AU131" i="1"/>
  <c r="BB127" i="1"/>
  <c r="AM130" i="1"/>
  <c r="BA132" i="1"/>
  <c r="AL131" i="1"/>
  <c r="C134" i="1"/>
  <c r="AF133" i="1"/>
  <c r="F125" i="1" l="1"/>
  <c r="Q128" i="1"/>
  <c r="D127" i="1"/>
  <c r="D126" i="1"/>
  <c r="E127" i="1"/>
  <c r="Z128" i="1"/>
  <c r="AZ133" i="1"/>
  <c r="AY133" i="1"/>
  <c r="P129" i="1"/>
  <c r="AI131" i="1"/>
  <c r="O130" i="1"/>
  <c r="L131" i="1"/>
  <c r="X130" i="1"/>
  <c r="Y130" i="1" s="1"/>
  <c r="AN130" i="1"/>
  <c r="AH132" i="1"/>
  <c r="AV131" i="1"/>
  <c r="AW131" i="1" s="1"/>
  <c r="AX131" i="1" s="1"/>
  <c r="AW130" i="1"/>
  <c r="AX130" i="1" s="1"/>
  <c r="U131" i="1"/>
  <c r="BB128" i="1"/>
  <c r="AQ132" i="1"/>
  <c r="V132" i="1" s="1" a="1"/>
  <c r="V132" i="1" s="1"/>
  <c r="V131" i="1" a="1"/>
  <c r="V131" i="1" s="1"/>
  <c r="Y129" i="1"/>
  <c r="AG133" i="1"/>
  <c r="AP133" i="1"/>
  <c r="AU132" i="1"/>
  <c r="AL132" i="1"/>
  <c r="BA133" i="1"/>
  <c r="C135" i="1"/>
  <c r="AF134" i="1"/>
  <c r="F127" i="1" l="1"/>
  <c r="F126" i="1"/>
  <c r="Q129" i="1"/>
  <c r="AO130" i="1"/>
  <c r="E128" i="1"/>
  <c r="O131" i="1"/>
  <c r="Z130" i="1"/>
  <c r="AD128" i="1"/>
  <c r="Z129" i="1"/>
  <c r="AM131" i="1"/>
  <c r="AZ134" i="1"/>
  <c r="AY134" i="1"/>
  <c r="P130" i="1"/>
  <c r="L132" i="1"/>
  <c r="AI132" i="1"/>
  <c r="M132" i="1" a="1"/>
  <c r="M132" i="1" s="1"/>
  <c r="AH133" i="1"/>
  <c r="AI133" i="1" s="1"/>
  <c r="AQ133" i="1"/>
  <c r="V133" i="1" s="1" a="1"/>
  <c r="V133" i="1" s="1"/>
  <c r="X131" i="1"/>
  <c r="AV132" i="1"/>
  <c r="AW132" i="1" s="1"/>
  <c r="AX132" i="1" s="1"/>
  <c r="U132" i="1"/>
  <c r="BB129" i="1"/>
  <c r="AG134" i="1"/>
  <c r="AP134" i="1"/>
  <c r="AU133" i="1"/>
  <c r="AL133" i="1"/>
  <c r="BA134" i="1"/>
  <c r="C136" i="1"/>
  <c r="AF135" i="1"/>
  <c r="P131" i="1" l="1"/>
  <c r="Q130" i="1"/>
  <c r="D128" i="1"/>
  <c r="E129" i="1"/>
  <c r="AN131" i="1"/>
  <c r="AM132" i="1"/>
  <c r="AD129" i="1"/>
  <c r="AZ135" i="1"/>
  <c r="AY135" i="1"/>
  <c r="Y131" i="1"/>
  <c r="O132" i="1"/>
  <c r="M133" i="1" a="1"/>
  <c r="M133" i="1" s="1"/>
  <c r="U133" i="1"/>
  <c r="L133" i="1"/>
  <c r="BB130" i="1"/>
  <c r="AQ134" i="1"/>
  <c r="V134" i="1" s="1" a="1"/>
  <c r="V134" i="1" s="1"/>
  <c r="X132" i="1"/>
  <c r="AV133" i="1"/>
  <c r="AH134" i="1"/>
  <c r="AG135" i="1"/>
  <c r="AP135" i="1"/>
  <c r="AU134" i="1"/>
  <c r="AM133" i="1"/>
  <c r="AL134" i="1"/>
  <c r="BA135" i="1"/>
  <c r="C137" i="1"/>
  <c r="AF136" i="1"/>
  <c r="AO131" i="1" l="1"/>
  <c r="BB131" i="1" s="1"/>
  <c r="F128" i="1"/>
  <c r="Q131" i="1"/>
  <c r="D129" i="1"/>
  <c r="E130" i="1"/>
  <c r="AD130" i="1"/>
  <c r="AN132" i="1"/>
  <c r="P132" i="1"/>
  <c r="X133" i="1"/>
  <c r="Z131" i="1"/>
  <c r="AZ136" i="1"/>
  <c r="AY136" i="1"/>
  <c r="O133" i="1"/>
  <c r="AN133" i="1"/>
  <c r="AO133" i="1" s="1"/>
  <c r="AV134" i="1"/>
  <c r="AW134" i="1" s="1"/>
  <c r="AX134" i="1" s="1"/>
  <c r="AW133" i="1"/>
  <c r="AX133" i="1" s="1"/>
  <c r="M134" i="1" a="1"/>
  <c r="M134" i="1" s="1"/>
  <c r="AH135" i="1"/>
  <c r="AI134" i="1"/>
  <c r="Y132" i="1"/>
  <c r="AU135" i="1"/>
  <c r="L134" i="1"/>
  <c r="U134" i="1"/>
  <c r="AQ135" i="1"/>
  <c r="AG136" i="1"/>
  <c r="AP136" i="1"/>
  <c r="C138" i="1"/>
  <c r="AF137" i="1"/>
  <c r="AL135" i="1"/>
  <c r="BA136" i="1"/>
  <c r="Y133" i="1" l="1"/>
  <c r="F129" i="1"/>
  <c r="AO132" i="1"/>
  <c r="BB132" i="1" s="1"/>
  <c r="Q132" i="1"/>
  <c r="D130" i="1"/>
  <c r="E131" i="1"/>
  <c r="AD131" i="1"/>
  <c r="P133" i="1"/>
  <c r="Z132" i="1"/>
  <c r="Z133" i="1"/>
  <c r="AZ137" i="1"/>
  <c r="AY137" i="1"/>
  <c r="V135" i="1" a="1"/>
  <c r="V135" i="1" s="1"/>
  <c r="AQ136" i="1"/>
  <c r="U136" i="1" s="1"/>
  <c r="O134" i="1"/>
  <c r="AH136" i="1"/>
  <c r="M135" i="1" a="1"/>
  <c r="M135" i="1" s="1"/>
  <c r="AU136" i="1"/>
  <c r="L135" i="1"/>
  <c r="AM134" i="1"/>
  <c r="AI135" i="1"/>
  <c r="AV135" i="1"/>
  <c r="U135" i="1"/>
  <c r="X134" i="1"/>
  <c r="AG137" i="1"/>
  <c r="AP137" i="1"/>
  <c r="BA137" i="1"/>
  <c r="C139" i="1"/>
  <c r="AF138" i="1"/>
  <c r="AL136" i="1"/>
  <c r="F130" i="1" l="1"/>
  <c r="Q133" i="1"/>
  <c r="AD133" i="1" s="1"/>
  <c r="D131" i="1"/>
  <c r="E132" i="1"/>
  <c r="L136" i="1"/>
  <c r="AZ138" i="1"/>
  <c r="AY138" i="1"/>
  <c r="V136" i="1" a="1"/>
  <c r="V136" i="1" s="1"/>
  <c r="AI136" i="1"/>
  <c r="P134" i="1"/>
  <c r="AD132" i="1"/>
  <c r="AN134" i="1"/>
  <c r="AO134" i="1" s="1"/>
  <c r="M136" i="1" a="1"/>
  <c r="M136" i="1" s="1"/>
  <c r="AM135" i="1"/>
  <c r="AH137" i="1"/>
  <c r="AI137" i="1" s="1"/>
  <c r="AW135" i="1"/>
  <c r="O135" i="1"/>
  <c r="X135" i="1"/>
  <c r="AV136" i="1"/>
  <c r="Y134" i="1"/>
  <c r="BB133" i="1"/>
  <c r="AQ137" i="1"/>
  <c r="AP138" i="1"/>
  <c r="AG138" i="1"/>
  <c r="AU137" i="1"/>
  <c r="AL137" i="1"/>
  <c r="C140" i="1"/>
  <c r="AF139" i="1"/>
  <c r="BA138" i="1"/>
  <c r="Q134" i="1" l="1"/>
  <c r="F131" i="1"/>
  <c r="D133" i="1"/>
  <c r="D132" i="1"/>
  <c r="E133" i="1"/>
  <c r="AM136" i="1"/>
  <c r="X136" i="1"/>
  <c r="Y136" i="1" s="1"/>
  <c r="Y135" i="1"/>
  <c r="Z135" i="1" s="1"/>
  <c r="Z134" i="1"/>
  <c r="AZ139" i="1"/>
  <c r="AY139" i="1"/>
  <c r="AX135" i="1"/>
  <c r="P135" i="1"/>
  <c r="L137" i="1"/>
  <c r="M137" i="1" a="1"/>
  <c r="M137" i="1" s="1"/>
  <c r="O136" i="1"/>
  <c r="AN135" i="1"/>
  <c r="AQ138" i="1"/>
  <c r="U138" i="1" s="1"/>
  <c r="U137" i="1"/>
  <c r="AW136" i="1"/>
  <c r="AX136" i="1" s="1"/>
  <c r="BB134" i="1"/>
  <c r="AH138" i="1"/>
  <c r="L138" i="1" s="1"/>
  <c r="V137" i="1" a="1"/>
  <c r="V137" i="1" s="1"/>
  <c r="AV137" i="1"/>
  <c r="AP139" i="1"/>
  <c r="AG139" i="1"/>
  <c r="AU138" i="1"/>
  <c r="AM137" i="1"/>
  <c r="C141" i="1"/>
  <c r="AF140" i="1"/>
  <c r="BA139" i="1"/>
  <c r="AL138" i="1"/>
  <c r="AN136" i="1" l="1"/>
  <c r="AO136" i="1" s="1"/>
  <c r="F133" i="1"/>
  <c r="F132" i="1"/>
  <c r="AO135" i="1"/>
  <c r="Q135" i="1"/>
  <c r="AD135" i="1" s="1"/>
  <c r="E134" i="1"/>
  <c r="Z136" i="1"/>
  <c r="V138" i="1" a="1"/>
  <c r="V138" i="1" s="1"/>
  <c r="AZ140" i="1"/>
  <c r="AY140" i="1"/>
  <c r="P136" i="1"/>
  <c r="O137" i="1"/>
  <c r="AN137" i="1"/>
  <c r="AO137" i="1" s="1"/>
  <c r="AI138" i="1"/>
  <c r="X137" i="1"/>
  <c r="AQ139" i="1"/>
  <c r="U139" i="1" s="1"/>
  <c r="AH139" i="1"/>
  <c r="AV138" i="1"/>
  <c r="AW137" i="1"/>
  <c r="AX137" i="1" s="1"/>
  <c r="M138" i="1" a="1"/>
  <c r="M138" i="1" s="1"/>
  <c r="AD134" i="1"/>
  <c r="AP140" i="1"/>
  <c r="AG140" i="1"/>
  <c r="AU139" i="1"/>
  <c r="BA140" i="1"/>
  <c r="C142" i="1"/>
  <c r="AF141" i="1"/>
  <c r="AL139" i="1"/>
  <c r="Q136" i="1" l="1"/>
  <c r="D134" i="1"/>
  <c r="F134" i="1"/>
  <c r="D135" i="1"/>
  <c r="AY141" i="1"/>
  <c r="AZ141" i="1"/>
  <c r="X138" i="1"/>
  <c r="Y138" i="1" s="1"/>
  <c r="BB135" i="1"/>
  <c r="AM138" i="1"/>
  <c r="P137" i="1"/>
  <c r="V139" i="1" a="1"/>
  <c r="V139" i="1" s="1"/>
  <c r="Y137" i="1"/>
  <c r="O138" i="1"/>
  <c r="M139" i="1" a="1"/>
  <c r="M139" i="1" s="1"/>
  <c r="AW138" i="1"/>
  <c r="AX138" i="1" s="1"/>
  <c r="AQ140" i="1"/>
  <c r="AV139" i="1"/>
  <c r="AH140" i="1"/>
  <c r="L140" i="1" s="1"/>
  <c r="L139" i="1"/>
  <c r="BB136" i="1"/>
  <c r="AI139" i="1"/>
  <c r="AP141" i="1"/>
  <c r="AG141" i="1"/>
  <c r="AD136" i="1"/>
  <c r="AU140" i="1"/>
  <c r="AL140" i="1"/>
  <c r="C143" i="1"/>
  <c r="AF142" i="1"/>
  <c r="BA141" i="1"/>
  <c r="Q137" i="1" l="1"/>
  <c r="D136" i="1"/>
  <c r="E135" i="1"/>
  <c r="E136" i="1"/>
  <c r="Z138" i="1"/>
  <c r="Z137" i="1"/>
  <c r="AZ142" i="1"/>
  <c r="AY142" i="1"/>
  <c r="AI140" i="1"/>
  <c r="AN138" i="1"/>
  <c r="P138" i="1"/>
  <c r="X139" i="1"/>
  <c r="Y139" i="1" s="1"/>
  <c r="AM139" i="1"/>
  <c r="O139" i="1"/>
  <c r="AQ141" i="1"/>
  <c r="AW139" i="1"/>
  <c r="AX139" i="1" s="1"/>
  <c r="AH141" i="1"/>
  <c r="L141" i="1" s="1"/>
  <c r="U140" i="1"/>
  <c r="AV140" i="1"/>
  <c r="AW140" i="1" s="1"/>
  <c r="AX140" i="1" s="1"/>
  <c r="V140" i="1" a="1"/>
  <c r="V140" i="1" s="1"/>
  <c r="M140" i="1" a="1"/>
  <c r="M140" i="1" s="1"/>
  <c r="AG142" i="1"/>
  <c r="AP142" i="1"/>
  <c r="BB137" i="1"/>
  <c r="AU141" i="1"/>
  <c r="AL141" i="1"/>
  <c r="C144" i="1"/>
  <c r="AF143" i="1"/>
  <c r="BA142" i="1"/>
  <c r="F136" i="1" l="1"/>
  <c r="F135" i="1"/>
  <c r="AO138" i="1"/>
  <c r="Q138" i="1"/>
  <c r="E137" i="1"/>
  <c r="AM140" i="1"/>
  <c r="AN140" i="1" s="1"/>
  <c r="Z139" i="1"/>
  <c r="AZ143" i="1"/>
  <c r="AY143" i="1"/>
  <c r="AD137" i="1"/>
  <c r="P139" i="1"/>
  <c r="U141" i="1"/>
  <c r="V141" i="1" a="1"/>
  <c r="V141" i="1" s="1"/>
  <c r="AN139" i="1"/>
  <c r="X140" i="1"/>
  <c r="O140" i="1"/>
  <c r="AQ142" i="1"/>
  <c r="V142" i="1" s="1" a="1"/>
  <c r="V142" i="1" s="1"/>
  <c r="M141" i="1" a="1"/>
  <c r="M141" i="1" s="1"/>
  <c r="AV141" i="1"/>
  <c r="AI141" i="1"/>
  <c r="AH142" i="1"/>
  <c r="AG143" i="1"/>
  <c r="AP143" i="1"/>
  <c r="AU142" i="1"/>
  <c r="BA143" i="1"/>
  <c r="C145" i="1"/>
  <c r="AF144" i="1"/>
  <c r="AL142" i="1"/>
  <c r="Q139" i="1" l="1"/>
  <c r="AO140" i="1"/>
  <c r="BB140" i="1" s="1"/>
  <c r="AD138" i="1"/>
  <c r="AO139" i="1"/>
  <c r="BB139" i="1" s="1"/>
  <c r="D137" i="1"/>
  <c r="D138" i="1"/>
  <c r="BB138" i="1"/>
  <c r="AZ144" i="1"/>
  <c r="AY144" i="1"/>
  <c r="X141" i="1"/>
  <c r="Y140" i="1"/>
  <c r="P140" i="1"/>
  <c r="AW141" i="1"/>
  <c r="AX141" i="1" s="1"/>
  <c r="AH143" i="1"/>
  <c r="AI143" i="1" s="1"/>
  <c r="AV142" i="1"/>
  <c r="AW142" i="1" s="1"/>
  <c r="AX142" i="1" s="1"/>
  <c r="M142" i="1" a="1"/>
  <c r="M142" i="1" s="1"/>
  <c r="AM141" i="1"/>
  <c r="AQ143" i="1"/>
  <c r="O141" i="1"/>
  <c r="L142" i="1"/>
  <c r="AI142" i="1"/>
  <c r="U142" i="1"/>
  <c r="AG144" i="1"/>
  <c r="AP144" i="1"/>
  <c r="AU143" i="1"/>
  <c r="AL143" i="1"/>
  <c r="BA144" i="1"/>
  <c r="C146" i="1"/>
  <c r="AF145" i="1"/>
  <c r="Q140" i="1" l="1"/>
  <c r="F137" i="1"/>
  <c r="E139" i="1"/>
  <c r="E138" i="1"/>
  <c r="E140" i="1"/>
  <c r="Y141" i="1"/>
  <c r="Z140" i="1"/>
  <c r="AZ145" i="1"/>
  <c r="AY145" i="1"/>
  <c r="AD139" i="1"/>
  <c r="V143" i="1" a="1"/>
  <c r="V143" i="1" s="1"/>
  <c r="P141" i="1"/>
  <c r="AN141" i="1"/>
  <c r="L143" i="1"/>
  <c r="X142" i="1"/>
  <c r="Y142" i="1" s="1"/>
  <c r="O142" i="1"/>
  <c r="M143" i="1" a="1"/>
  <c r="M143" i="1" s="1"/>
  <c r="AV143" i="1"/>
  <c r="AW143" i="1" s="1"/>
  <c r="AX143" i="1" s="1"/>
  <c r="AM142" i="1"/>
  <c r="AQ144" i="1"/>
  <c r="AH144" i="1"/>
  <c r="L144" i="1" s="1"/>
  <c r="U143" i="1"/>
  <c r="AG145" i="1"/>
  <c r="AP145" i="1"/>
  <c r="AU144" i="1"/>
  <c r="AM143" i="1"/>
  <c r="BA145" i="1"/>
  <c r="AL144" i="1"/>
  <c r="AF146" i="1"/>
  <c r="Q141" i="1" l="1"/>
  <c r="F138" i="1"/>
  <c r="AO141" i="1"/>
  <c r="Z141" i="1"/>
  <c r="D139" i="1"/>
  <c r="AZ146" i="1"/>
  <c r="AY146" i="1"/>
  <c r="AD140" i="1"/>
  <c r="Z142" i="1"/>
  <c r="V144" i="1" a="1"/>
  <c r="V144" i="1" s="1"/>
  <c r="P142" i="1"/>
  <c r="AN143" i="1"/>
  <c r="AO143" i="1" s="1"/>
  <c r="AN142" i="1"/>
  <c r="X143" i="1"/>
  <c r="AQ145" i="1"/>
  <c r="U145" i="1" s="1"/>
  <c r="O143" i="1"/>
  <c r="AV144" i="1"/>
  <c r="M144" i="1" a="1"/>
  <c r="M144" i="1" s="1"/>
  <c r="AH145" i="1"/>
  <c r="AI145" i="1" s="1"/>
  <c r="AI144" i="1"/>
  <c r="U144" i="1"/>
  <c r="AG146" i="1"/>
  <c r="AP146" i="1"/>
  <c r="AU145" i="1"/>
  <c r="AL145" i="1"/>
  <c r="BA146" i="1"/>
  <c r="F139" i="1" l="1"/>
  <c r="Q142" i="1"/>
  <c r="AO142" i="1"/>
  <c r="BB142" i="1" s="1"/>
  <c r="D140" i="1"/>
  <c r="Y143" i="1"/>
  <c r="Z143" i="1" s="1"/>
  <c r="V145" i="1" a="1"/>
  <c r="V145" i="1" s="1"/>
  <c r="P143" i="1"/>
  <c r="AD141" i="1"/>
  <c r="AM144" i="1"/>
  <c r="X144" i="1"/>
  <c r="O144" i="1"/>
  <c r="BB141" i="1"/>
  <c r="AW144" i="1"/>
  <c r="AX144" i="1" s="1"/>
  <c r="AU146" i="1"/>
  <c r="AH146" i="1"/>
  <c r="M145" i="1" a="1"/>
  <c r="M145" i="1" s="1"/>
  <c r="L145" i="1"/>
  <c r="AQ146" i="1"/>
  <c r="AV145" i="1"/>
  <c r="AM145" i="1"/>
  <c r="AL146" i="1"/>
  <c r="F140" i="1" l="1"/>
  <c r="Q143" i="1"/>
  <c r="D141" i="1"/>
  <c r="E141" i="1"/>
  <c r="E142" i="1"/>
  <c r="X145" i="1"/>
  <c r="V146" i="1" a="1"/>
  <c r="V146" i="1" s="1"/>
  <c r="P144" i="1"/>
  <c r="AD142" i="1"/>
  <c r="Y144" i="1"/>
  <c r="AN145" i="1"/>
  <c r="AO145" i="1" s="1"/>
  <c r="AN144" i="1"/>
  <c r="O145" i="1"/>
  <c r="M146" i="1" a="1"/>
  <c r="M146" i="1" s="1"/>
  <c r="AI146" i="1"/>
  <c r="L146" i="1"/>
  <c r="BB143" i="1"/>
  <c r="U146" i="1"/>
  <c r="AW145" i="1"/>
  <c r="AX145" i="1" s="1"/>
  <c r="AV146" i="1"/>
  <c r="Y145" i="1" l="1"/>
  <c r="Q144" i="1"/>
  <c r="AD143" i="1"/>
  <c r="D143" i="1" s="1"/>
  <c r="AO144" i="1"/>
  <c r="BB144" i="1" s="1"/>
  <c r="D142" i="1"/>
  <c r="F142" i="1" s="1"/>
  <c r="F141" i="1"/>
  <c r="E143" i="1"/>
  <c r="Z145" i="1"/>
  <c r="Z144" i="1"/>
  <c r="P145" i="1"/>
  <c r="AW146" i="1"/>
  <c r="AX146" i="1" s="1"/>
  <c r="O146" i="1"/>
  <c r="AM146" i="1"/>
  <c r="X146" i="1"/>
  <c r="Q145" i="1" l="1"/>
  <c r="AD145" i="1" s="1"/>
  <c r="F143" i="1"/>
  <c r="E144" i="1"/>
  <c r="AD144" i="1"/>
  <c r="P146" i="1"/>
  <c r="AN146" i="1"/>
  <c r="AO146" i="1" s="1"/>
  <c r="Y146" i="1"/>
  <c r="BB145" i="1"/>
  <c r="Q146" i="1" l="1"/>
  <c r="D144" i="1"/>
  <c r="D145" i="1"/>
  <c r="E145" i="1"/>
  <c r="Z146" i="1"/>
  <c r="BB146" i="1"/>
  <c r="AD146" i="1" l="1"/>
  <c r="F144" i="1"/>
  <c r="F145" i="1"/>
  <c r="D146" i="1"/>
  <c r="E146" i="1"/>
  <c r="F14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<sst xmlns="http://schemas.openxmlformats.org/spreadsheetml/2006/main" count="187" uniqueCount="106">
  <si>
    <t>給与所得控除</t>
    <rPh sb="0" eb="2">
      <t>キュウヨ</t>
    </rPh>
    <rPh sb="2" eb="4">
      <t>ショトク</t>
    </rPh>
    <rPh sb="4" eb="6">
      <t>コウジョ</t>
    </rPh>
    <phoneticPr fontId="3"/>
  </si>
  <si>
    <t>所得</t>
    <rPh sb="0" eb="2">
      <t>ショトク</t>
    </rPh>
    <phoneticPr fontId="3"/>
  </si>
  <si>
    <t>基礎控除</t>
    <rPh sb="0" eb="2">
      <t>キソ</t>
    </rPh>
    <rPh sb="2" eb="4">
      <t>コウジョ</t>
    </rPh>
    <phoneticPr fontId="3"/>
  </si>
  <si>
    <t>配偶者控除</t>
    <rPh sb="0" eb="3">
      <t>ハイグウシャ</t>
    </rPh>
    <rPh sb="3" eb="5">
      <t>コウジョ</t>
    </rPh>
    <phoneticPr fontId="3"/>
  </si>
  <si>
    <t>配偶者特別控除</t>
    <rPh sb="0" eb="3">
      <t>ハイグウシャ</t>
    </rPh>
    <rPh sb="3" eb="5">
      <t>トクベツ</t>
    </rPh>
    <rPh sb="5" eb="7">
      <t>コウジョ</t>
    </rPh>
    <phoneticPr fontId="3"/>
  </si>
  <si>
    <t>収入</t>
    <rPh sb="0" eb="2">
      <t>シュウニュウ</t>
    </rPh>
    <phoneticPr fontId="3"/>
  </si>
  <si>
    <t>社会保険料控除</t>
    <rPh sb="0" eb="5">
      <t>シャカイホケンリョウ</t>
    </rPh>
    <rPh sb="5" eb="7">
      <t>コウジョ</t>
    </rPh>
    <phoneticPr fontId="3"/>
  </si>
  <si>
    <t>厚生年金</t>
    <rPh sb="0" eb="4">
      <t>コウセイネンキン</t>
    </rPh>
    <phoneticPr fontId="3"/>
  </si>
  <si>
    <t>健康保険</t>
    <rPh sb="0" eb="4">
      <t>ケンコウホケン</t>
    </rPh>
    <phoneticPr fontId="3"/>
  </si>
  <si>
    <t>万円</t>
    <rPh sb="0" eb="2">
      <t>マンエン</t>
    </rPh>
    <phoneticPr fontId="3"/>
  </si>
  <si>
    <t>夫</t>
    <rPh sb="0" eb="1">
      <t>オット</t>
    </rPh>
    <phoneticPr fontId="3"/>
  </si>
  <si>
    <t>年収(夫)</t>
    <rPh sb="0" eb="2">
      <t>ネンシュウ</t>
    </rPh>
    <rPh sb="3" eb="4">
      <t>オット</t>
    </rPh>
    <phoneticPr fontId="3"/>
  </si>
  <si>
    <t>https://www.nta.go.jp/taxes/shiraberu/taxanswer/shotoku/1199.htm</t>
    <phoneticPr fontId="3"/>
  </si>
  <si>
    <t>https://www.nta.go.jp/taxes/shiraberu/taxanswer/shotoku/1410.htm</t>
    <phoneticPr fontId="3"/>
  </si>
  <si>
    <t>健康保険料率</t>
    <rPh sb="0" eb="5">
      <t>ケンコウホケンリョウ</t>
    </rPh>
    <rPh sb="5" eb="6">
      <t>リツ</t>
    </rPh>
    <phoneticPr fontId="3"/>
  </si>
  <si>
    <t>厚生年金料率</t>
    <rPh sb="0" eb="2">
      <t>コウセイ</t>
    </rPh>
    <rPh sb="2" eb="4">
      <t>ネンキン</t>
    </rPh>
    <rPh sb="4" eb="6">
      <t>リョウリツ</t>
    </rPh>
    <phoneticPr fontId="3"/>
  </si>
  <si>
    <t>雇用保険</t>
    <rPh sb="0" eb="2">
      <t>コヨウ</t>
    </rPh>
    <rPh sb="2" eb="4">
      <t>ホケン</t>
    </rPh>
    <phoneticPr fontId="3"/>
  </si>
  <si>
    <t>雇用保険料率</t>
    <rPh sb="0" eb="2">
      <t>コヨウ</t>
    </rPh>
    <rPh sb="2" eb="5">
      <t>ホケンリョウ</t>
    </rPh>
    <rPh sb="5" eb="6">
      <t>リツ</t>
    </rPh>
    <phoneticPr fontId="3"/>
  </si>
  <si>
    <t>所得税</t>
    <rPh sb="0" eb="3">
      <t>ショトクゼイ</t>
    </rPh>
    <phoneticPr fontId="3"/>
  </si>
  <si>
    <t>住民税</t>
    <rPh sb="0" eb="3">
      <t>ジュウミンゼイ</t>
    </rPh>
    <phoneticPr fontId="3"/>
  </si>
  <si>
    <t>所得控除</t>
    <rPh sb="0" eb="2">
      <t>ショトク</t>
    </rPh>
    <rPh sb="2" eb="4">
      <t>コウジョ</t>
    </rPh>
    <phoneticPr fontId="3"/>
  </si>
  <si>
    <t>手取り</t>
    <rPh sb="0" eb="2">
      <t>テド</t>
    </rPh>
    <phoneticPr fontId="3"/>
  </si>
  <si>
    <t>社会保険料</t>
    <rPh sb="0" eb="2">
      <t>シャカイ</t>
    </rPh>
    <rPh sb="2" eb="5">
      <t>ホケンリョウ</t>
    </rPh>
    <phoneticPr fontId="3"/>
  </si>
  <si>
    <t>【夫】</t>
    <rPh sb="1" eb="2">
      <t>オット</t>
    </rPh>
    <phoneticPr fontId="3"/>
  </si>
  <si>
    <t>【妻】</t>
    <rPh sb="1" eb="2">
      <t>ツマ</t>
    </rPh>
    <phoneticPr fontId="3"/>
  </si>
  <si>
    <t>■給与所得控除</t>
    <rPh sb="1" eb="3">
      <t>キュウヨ</t>
    </rPh>
    <rPh sb="3" eb="5">
      <t>ショトク</t>
    </rPh>
    <rPh sb="5" eb="7">
      <t>コウジョ</t>
    </rPh>
    <phoneticPr fontId="3"/>
  </si>
  <si>
    <t>給与等の収入金額</t>
    <rPh sb="0" eb="2">
      <t>キュウヨ</t>
    </rPh>
    <rPh sb="2" eb="3">
      <t>ナド</t>
    </rPh>
    <rPh sb="4" eb="6">
      <t>シュウニュウ</t>
    </rPh>
    <rPh sb="6" eb="8">
      <t>キンガク</t>
    </rPh>
    <phoneticPr fontId="3"/>
  </si>
  <si>
    <t xml:space="preserve">  住民税 (東京都の場合)</t>
    <rPh sb="2" eb="5">
      <t>ジュウミンゼイ</t>
    </rPh>
    <rPh sb="7" eb="10">
      <t>トウキョウト</t>
    </rPh>
    <rPh sb="11" eb="13">
      <t>バアイ</t>
    </rPh>
    <phoneticPr fontId="3"/>
  </si>
  <si>
    <t>給与の収入金額</t>
    <rPh sb="0" eb="2">
      <t>キュウヨ</t>
    </rPh>
    <rPh sb="3" eb="5">
      <t>シュウニュウ</t>
    </rPh>
    <rPh sb="5" eb="7">
      <t>キンガク</t>
    </rPh>
    <phoneticPr fontId="3"/>
  </si>
  <si>
    <t>給与所得控除額</t>
    <rPh sb="0" eb="2">
      <t>キュウヨ</t>
    </rPh>
    <rPh sb="2" eb="4">
      <t>ショトク</t>
    </rPh>
    <rPh sb="4" eb="7">
      <t>コウジョガク</t>
    </rPh>
    <phoneticPr fontId="3"/>
  </si>
  <si>
    <t>https://www.tax.metro.tokyo.lg.jp/kazei/life/kojin_ju</t>
    <phoneticPr fontId="3"/>
  </si>
  <si>
    <t>■基礎控除</t>
    <rPh sb="1" eb="3">
      <t>キソ</t>
    </rPh>
    <rPh sb="3" eb="5">
      <t>コウジョ</t>
    </rPh>
    <phoneticPr fontId="3"/>
  </si>
  <si>
    <t xml:space="preserve">  所得税 (H7年分)</t>
    <rPh sb="2" eb="5">
      <t>ショトクゼイ</t>
    </rPh>
    <rPh sb="9" eb="10">
      <t>ネン</t>
    </rPh>
    <rPh sb="10" eb="11">
      <t>ブン</t>
    </rPh>
    <phoneticPr fontId="3"/>
  </si>
  <si>
    <t>納税者本人の合計所得金額</t>
    <rPh sb="0" eb="3">
      <t>ノウゼイシャ</t>
    </rPh>
    <rPh sb="3" eb="5">
      <t>ホンニン</t>
    </rPh>
    <rPh sb="6" eb="8">
      <t>ゴウケイ</t>
    </rPh>
    <rPh sb="8" eb="10">
      <t>ショトク</t>
    </rPh>
    <rPh sb="10" eb="12">
      <t>キンガク</t>
    </rPh>
    <phoneticPr fontId="3"/>
  </si>
  <si>
    <t>控除額</t>
    <rPh sb="0" eb="3">
      <t>コウジョガク</t>
    </rPh>
    <phoneticPr fontId="3"/>
  </si>
  <si>
    <t>■配偶者控除</t>
    <rPh sb="1" eb="4">
      <t>ハイグウシャ</t>
    </rPh>
    <rPh sb="4" eb="6">
      <t>コウジョ</t>
    </rPh>
    <phoneticPr fontId="3"/>
  </si>
  <si>
    <t>https://www.nta.go.jp/taxes/shiraberu/taxanswer/shotoku/1191.htm</t>
    <phoneticPr fontId="3"/>
  </si>
  <si>
    <t>900万円以下</t>
    <rPh sb="3" eb="5">
      <t>マンエン</t>
    </rPh>
    <rPh sb="5" eb="7">
      <t>イカ</t>
    </rPh>
    <phoneticPr fontId="3"/>
  </si>
  <si>
    <t>条件：配偶者の所得が58万円以下であること</t>
    <rPh sb="0" eb="2">
      <t>ジョウケン</t>
    </rPh>
    <rPh sb="3" eb="6">
      <t>ハイグウシャ</t>
    </rPh>
    <rPh sb="7" eb="9">
      <t>ショトク</t>
    </rPh>
    <rPh sb="12" eb="14">
      <t>マンエン</t>
    </rPh>
    <rPh sb="14" eb="16">
      <t>イカ</t>
    </rPh>
    <phoneticPr fontId="3"/>
  </si>
  <si>
    <t>■配偶者特別控除</t>
    <rPh sb="1" eb="4">
      <t>ハイグウシャ</t>
    </rPh>
    <rPh sb="4" eb="6">
      <t>トクベツ</t>
    </rPh>
    <rPh sb="6" eb="8">
      <t>コウジョ</t>
    </rPh>
    <phoneticPr fontId="3"/>
  </si>
  <si>
    <t>https://www.nta.go.jp/taxes/shiraberu/taxanswer/shotoku/1195.htm</t>
    <phoneticPr fontId="3"/>
  </si>
  <si>
    <t>配偶者の合計所得金額</t>
    <rPh sb="0" eb="3">
      <t>ハイグウシャ</t>
    </rPh>
    <rPh sb="4" eb="6">
      <t>ゴウケイ</t>
    </rPh>
    <rPh sb="6" eb="8">
      <t>ショトク</t>
    </rPh>
    <rPh sb="8" eb="10">
      <t>キンガク</t>
    </rPh>
    <phoneticPr fontId="3"/>
  </si>
  <si>
    <t>控除を受ける納税者本人の合計所得金額</t>
    <rPh sb="0" eb="2">
      <t>コウジョ</t>
    </rPh>
    <rPh sb="3" eb="4">
      <t>ウ</t>
    </rPh>
    <rPh sb="6" eb="9">
      <t>ノウゼイシャ</t>
    </rPh>
    <rPh sb="9" eb="11">
      <t>ホンニン</t>
    </rPh>
    <rPh sb="12" eb="14">
      <t>ゴウケイ</t>
    </rPh>
    <rPh sb="14" eb="16">
      <t>ショトク</t>
    </rPh>
    <rPh sb="16" eb="18">
      <t>キンガク</t>
    </rPh>
    <phoneticPr fontId="3"/>
  </si>
  <si>
    <t>900万円超</t>
    <rPh sb="3" eb="5">
      <t>マンエン</t>
    </rPh>
    <rPh sb="5" eb="6">
      <t>チョウ</t>
    </rPh>
    <phoneticPr fontId="3"/>
  </si>
  <si>
    <t>950万円以下</t>
    <rPh sb="3" eb="5">
      <t>マンエン</t>
    </rPh>
    <rPh sb="5" eb="7">
      <t>イカ</t>
    </rPh>
    <phoneticPr fontId="3"/>
  </si>
  <si>
    <t>950万円超</t>
    <rPh sb="3" eb="5">
      <t>マンエン</t>
    </rPh>
    <rPh sb="5" eb="6">
      <t>チョウ</t>
    </rPh>
    <phoneticPr fontId="3"/>
  </si>
  <si>
    <t>1,000万円以下</t>
    <rPh sb="5" eb="7">
      <t>マンエン</t>
    </rPh>
    <rPh sb="7" eb="9">
      <t>イカ</t>
    </rPh>
    <phoneticPr fontId="3"/>
  </si>
  <si>
    <t>■社会保険料控除</t>
    <rPh sb="1" eb="3">
      <t>シャカイ</t>
    </rPh>
    <rPh sb="3" eb="6">
      <t>ホケンリョウ</t>
    </rPh>
    <rPh sb="6" eb="8">
      <t>コウジョ</t>
    </rPh>
    <phoneticPr fontId="3"/>
  </si>
  <si>
    <t>https://www.nta.go.jp/taxes/shiraberu/taxanswer/shotoku/1130.htm</t>
    <phoneticPr fontId="3"/>
  </si>
  <si>
    <t>国民年金＋厚生年金＋健康保険＋介護保険 等</t>
    <rPh sb="0" eb="4">
      <t>コクミンネンキン</t>
    </rPh>
    <rPh sb="5" eb="9">
      <t>コウセイネンキン</t>
    </rPh>
    <rPh sb="10" eb="12">
      <t>ケンコウ</t>
    </rPh>
    <rPh sb="12" eb="14">
      <t>ホケン</t>
    </rPh>
    <rPh sb="15" eb="17">
      <t>カイゴ</t>
    </rPh>
    <rPh sb="17" eb="19">
      <t>ホケン</t>
    </rPh>
    <rPh sb="20" eb="21">
      <t>ナド</t>
    </rPh>
    <phoneticPr fontId="3"/>
  </si>
  <si>
    <t>■収入</t>
    <rPh sb="1" eb="3">
      <t>シュウニュウ</t>
    </rPh>
    <phoneticPr fontId="3"/>
  </si>
  <si>
    <t>月収＋賞与</t>
    <rPh sb="0" eb="2">
      <t>ゲッシュウ</t>
    </rPh>
    <rPh sb="3" eb="5">
      <t>ショウヨ</t>
    </rPh>
    <phoneticPr fontId="3"/>
  </si>
  <si>
    <t>■所得</t>
    <rPh sb="1" eb="3">
      <t>ショトク</t>
    </rPh>
    <phoneticPr fontId="3"/>
  </si>
  <si>
    <t>収入ー給与所得控除</t>
    <rPh sb="0" eb="2">
      <t>シュウニュウ</t>
    </rPh>
    <rPh sb="3" eb="5">
      <t>キュウヨ</t>
    </rPh>
    <rPh sb="5" eb="7">
      <t>ショトク</t>
    </rPh>
    <rPh sb="7" eb="9">
      <t>コウジョ</t>
    </rPh>
    <phoneticPr fontId="3"/>
  </si>
  <si>
    <t>基礎控除＋配偶者控除＋配偶者特別控除＋社会保険料控除 等</t>
    <rPh sb="0" eb="2">
      <t>キソ</t>
    </rPh>
    <rPh sb="2" eb="4">
      <t>コウジョ</t>
    </rPh>
    <rPh sb="5" eb="8">
      <t>ハイグウシャ</t>
    </rPh>
    <rPh sb="8" eb="10">
      <t>コウジョ</t>
    </rPh>
    <rPh sb="11" eb="14">
      <t>ハイグウシャ</t>
    </rPh>
    <rPh sb="14" eb="16">
      <t>トクベツ</t>
    </rPh>
    <rPh sb="16" eb="18">
      <t>コウジョ</t>
    </rPh>
    <rPh sb="19" eb="21">
      <t>シャカイ</t>
    </rPh>
    <rPh sb="21" eb="24">
      <t>ホケンリョウ</t>
    </rPh>
    <rPh sb="24" eb="26">
      <t>コウジョ</t>
    </rPh>
    <rPh sb="27" eb="28">
      <t>ナド</t>
    </rPh>
    <phoneticPr fontId="3"/>
  </si>
  <si>
    <t>■所得控除</t>
    <rPh sb="1" eb="3">
      <t>ショトク</t>
    </rPh>
    <rPh sb="3" eb="5">
      <t>コウジョ</t>
    </rPh>
    <phoneticPr fontId="3"/>
  </si>
  <si>
    <t>https://www.nta.go.jp/taxes/shiraberu/taxanswer/shotoku/1100.htm</t>
    <phoneticPr fontId="3"/>
  </si>
  <si>
    <t>課税対象</t>
    <rPh sb="0" eb="2">
      <t>カゼイ</t>
    </rPh>
    <rPh sb="2" eb="4">
      <t>タイショウ</t>
    </rPh>
    <phoneticPr fontId="3"/>
  </si>
  <si>
    <t>■課税対象</t>
    <rPh sb="1" eb="3">
      <t>カゼイ</t>
    </rPh>
    <rPh sb="3" eb="5">
      <t>タイショウ</t>
    </rPh>
    <phoneticPr fontId="3"/>
  </si>
  <si>
    <t>所得ー所得控除</t>
    <rPh sb="0" eb="2">
      <t>ショトク</t>
    </rPh>
    <rPh sb="3" eb="5">
      <t>ショトク</t>
    </rPh>
    <rPh sb="5" eb="7">
      <t>コウジョ</t>
    </rPh>
    <phoneticPr fontId="3"/>
  </si>
  <si>
    <t>■所得税</t>
    <rPh sb="1" eb="4">
      <t>ショトクゼイ</t>
    </rPh>
    <phoneticPr fontId="3"/>
  </si>
  <si>
    <t>https://www.nta.go.jp/taxes/shiraberu/taxanswer/shotoku/2260.htm</t>
    <phoneticPr fontId="3"/>
  </si>
  <si>
    <t>課税される所得金額</t>
    <phoneticPr fontId="3"/>
  </si>
  <si>
    <t>税率</t>
    <rPh sb="0" eb="2">
      <t>ゼイリツ</t>
    </rPh>
    <phoneticPr fontId="3"/>
  </si>
  <si>
    <t>■基礎控除 (東京都港区の場合)</t>
    <rPh sb="1" eb="3">
      <t>キソ</t>
    </rPh>
    <rPh sb="3" eb="5">
      <t>コウジョ</t>
    </rPh>
    <rPh sb="7" eb="10">
      <t>トウキョウト</t>
    </rPh>
    <rPh sb="10" eb="12">
      <t>ミナトク</t>
    </rPh>
    <rPh sb="13" eb="15">
      <t>バアイ</t>
    </rPh>
    <phoneticPr fontId="3"/>
  </si>
  <si>
    <t>合計所得金額</t>
    <rPh sb="0" eb="2">
      <t>ゴウケイ</t>
    </rPh>
    <rPh sb="2" eb="4">
      <t>ショトク</t>
    </rPh>
    <rPh sb="4" eb="6">
      <t>キンガク</t>
    </rPh>
    <phoneticPr fontId="3"/>
  </si>
  <si>
    <t>～円以上</t>
    <rPh sb="1" eb="2">
      <t>エン</t>
    </rPh>
    <rPh sb="2" eb="4">
      <t>イジョウ</t>
    </rPh>
    <phoneticPr fontId="3"/>
  </si>
  <si>
    <t>～円以下</t>
    <rPh sb="1" eb="2">
      <t>エン</t>
    </rPh>
    <rPh sb="2" eb="4">
      <t>イカ</t>
    </rPh>
    <phoneticPr fontId="3"/>
  </si>
  <si>
    <t>https://www.city.minato.tokyo.jp/kazei/kurashi/zekin/kojo/shurui.html#shotokukojo</t>
    <phoneticPr fontId="3"/>
  </si>
  <si>
    <t>■配偶者控除 (東京都港区の場合)</t>
    <rPh sb="1" eb="4">
      <t>ハイグウシャ</t>
    </rPh>
    <rPh sb="4" eb="6">
      <t>コウジョ</t>
    </rPh>
    <rPh sb="8" eb="11">
      <t>トウキョウト</t>
    </rPh>
    <rPh sb="11" eb="13">
      <t>ミナトク</t>
    </rPh>
    <rPh sb="14" eb="16">
      <t>バアイ</t>
    </rPh>
    <phoneticPr fontId="3"/>
  </si>
  <si>
    <t>納税者の合計所得金額</t>
    <rPh sb="0" eb="3">
      <t>ノウゼイシャ</t>
    </rPh>
    <rPh sb="4" eb="6">
      <t>ゴウケイ</t>
    </rPh>
    <rPh sb="6" eb="8">
      <t>ショトク</t>
    </rPh>
    <rPh sb="8" eb="10">
      <t>キンガク</t>
    </rPh>
    <phoneticPr fontId="3"/>
  </si>
  <si>
    <t>※ 配偶者の所得が 58万円 以下であること</t>
    <rPh sb="2" eb="5">
      <t>ハイグウシャ</t>
    </rPh>
    <rPh sb="6" eb="8">
      <t>ショトク</t>
    </rPh>
    <rPh sb="12" eb="14">
      <t>マンエン</t>
    </rPh>
    <rPh sb="15" eb="17">
      <t>イカ</t>
    </rPh>
    <phoneticPr fontId="3"/>
  </si>
  <si>
    <t>■配偶者特別控除 (東京都港区の場合)</t>
    <rPh sb="1" eb="4">
      <t>ハイグウシャ</t>
    </rPh>
    <rPh sb="4" eb="6">
      <t>トクベツ</t>
    </rPh>
    <rPh sb="6" eb="8">
      <t>コウジョ</t>
    </rPh>
    <rPh sb="10" eb="13">
      <t>トウキョウト</t>
    </rPh>
    <rPh sb="13" eb="15">
      <t>ミナトク</t>
    </rPh>
    <rPh sb="16" eb="18">
      <t>バアイ</t>
    </rPh>
    <phoneticPr fontId="3"/>
  </si>
  <si>
    <t>1000万円以下</t>
    <rPh sb="4" eb="6">
      <t>マンエン</t>
    </rPh>
    <rPh sb="6" eb="8">
      <t>イカ</t>
    </rPh>
    <phoneticPr fontId="3"/>
  </si>
  <si>
    <t>社会保険料控除</t>
    <rPh sb="0" eb="2">
      <t>シャカイ</t>
    </rPh>
    <rPh sb="2" eb="5">
      <t>ホケンリョウ</t>
    </rPh>
    <rPh sb="5" eb="7">
      <t>コウジョ</t>
    </rPh>
    <phoneticPr fontId="3"/>
  </si>
  <si>
    <t>※ 上記で算出された所得税に、2.1% 乗じた金額を復興税として徴収する</t>
    <rPh sb="2" eb="4">
      <t>ジョウキ</t>
    </rPh>
    <rPh sb="5" eb="7">
      <t>サンシュツ</t>
    </rPh>
    <rPh sb="10" eb="13">
      <t>ショトクゼイ</t>
    </rPh>
    <rPh sb="20" eb="21">
      <t>ジョウ</t>
    </rPh>
    <rPh sb="23" eb="25">
      <t>キンガク</t>
    </rPh>
    <rPh sb="26" eb="29">
      <t>フッコウゼイ</t>
    </rPh>
    <rPh sb="32" eb="34">
      <t>チョウシュウ</t>
    </rPh>
    <phoneticPr fontId="3"/>
  </si>
  <si>
    <t>■住民税</t>
    <rPh sb="1" eb="4">
      <t>ジュウミンゼイ</t>
    </rPh>
    <phoneticPr fontId="3"/>
  </si>
  <si>
    <t>課税対象×10% (道府県民税 4%＋市町村民税 6%)</t>
    <rPh sb="0" eb="2">
      <t>カゼイ</t>
    </rPh>
    <rPh sb="2" eb="4">
      <t>タイショウ</t>
    </rPh>
    <rPh sb="10" eb="13">
      <t>ドウフケン</t>
    </rPh>
    <rPh sb="13" eb="15">
      <t>ミンゼイ</t>
    </rPh>
    <phoneticPr fontId="3"/>
  </si>
  <si>
    <t>※ 上記に加えて 均等割 5,000円 が加算されます</t>
    <rPh sb="2" eb="4">
      <t>ジョウキ</t>
    </rPh>
    <rPh sb="5" eb="6">
      <t>クワ</t>
    </rPh>
    <rPh sb="9" eb="12">
      <t>キントウワ</t>
    </rPh>
    <rPh sb="18" eb="19">
      <t>エン</t>
    </rPh>
    <rPh sb="21" eb="23">
      <t>カサン</t>
    </rPh>
    <phoneticPr fontId="3"/>
  </si>
  <si>
    <t xml:space="preserve">  仮定データ</t>
    <rPh sb="2" eb="4">
      <t>カテイ</t>
    </rPh>
    <phoneticPr fontId="3"/>
  </si>
  <si>
    <t>乗率</t>
    <rPh sb="0" eb="2">
      <t>ジョウリツ</t>
    </rPh>
    <phoneticPr fontId="3"/>
  </si>
  <si>
    <t>補正</t>
    <rPh sb="0" eb="2">
      <t>ホセイ</t>
    </rPh>
    <phoneticPr fontId="3"/>
  </si>
  <si>
    <t>割合</t>
    <rPh sb="0" eb="2">
      <t>ワリアイ</t>
    </rPh>
    <phoneticPr fontId="3"/>
  </si>
  <si>
    <t>妻が住民税非課税となる所得の上限</t>
    <rPh sb="0" eb="1">
      <t>ツマ</t>
    </rPh>
    <rPh sb="2" eb="5">
      <t>ジュウミンゼイ</t>
    </rPh>
    <rPh sb="5" eb="8">
      <t>ヒカゼイ</t>
    </rPh>
    <rPh sb="11" eb="13">
      <t>ショトク</t>
    </rPh>
    <rPh sb="14" eb="16">
      <t>ジョウゲン</t>
    </rPh>
    <phoneticPr fontId="3"/>
  </si>
  <si>
    <t>手取</t>
    <rPh sb="0" eb="2">
      <t>テド</t>
    </rPh>
    <phoneticPr fontId="3"/>
  </si>
  <si>
    <t>妻</t>
    <rPh sb="0" eb="1">
      <t>ツマ</t>
    </rPh>
    <phoneticPr fontId="3"/>
  </si>
  <si>
    <t>■計算表</t>
    <rPh sb="1" eb="4">
      <t>ケイサンヒョウ</t>
    </rPh>
    <phoneticPr fontId="3"/>
  </si>
  <si>
    <t xml:space="preserve">  注意事項</t>
    <rPh sb="2" eb="4">
      <t>チュウイ</t>
    </rPh>
    <rPh sb="4" eb="6">
      <t>ジコウ</t>
    </rPh>
    <phoneticPr fontId="3"/>
  </si>
  <si>
    <t>・住民税は東京都港区の情報を参考にしていますが、地方によって多少異なります。</t>
    <rPh sb="1" eb="4">
      <t>ジュウミンゼイ</t>
    </rPh>
    <rPh sb="5" eb="8">
      <t>トウキョウト</t>
    </rPh>
    <rPh sb="8" eb="10">
      <t>ミナトク</t>
    </rPh>
    <rPh sb="11" eb="13">
      <t>ジョウホウ</t>
    </rPh>
    <rPh sb="14" eb="16">
      <t>サンコウ</t>
    </rPh>
    <rPh sb="24" eb="26">
      <t>チホウ</t>
    </rPh>
    <rPh sb="30" eb="32">
      <t>タショウ</t>
    </rPh>
    <rPh sb="32" eb="33">
      <t>コト</t>
    </rPh>
    <phoneticPr fontId="3"/>
  </si>
  <si>
    <t>・夫婦2人のみ。夫も妻も給与所得者であることを想定しています。</t>
    <rPh sb="1" eb="3">
      <t>フウフ</t>
    </rPh>
    <rPh sb="4" eb="5">
      <t>ニン</t>
    </rPh>
    <rPh sb="8" eb="9">
      <t>オット</t>
    </rPh>
    <rPh sb="10" eb="11">
      <t>ツマ</t>
    </rPh>
    <rPh sb="12" eb="14">
      <t>キュウヨ</t>
    </rPh>
    <rPh sb="14" eb="17">
      <t>ショトクシャ</t>
    </rPh>
    <rPh sb="23" eb="25">
      <t>ソウテイ</t>
    </rPh>
    <phoneticPr fontId="3"/>
  </si>
  <si>
    <t>・子供などの扶養控除、保険料控除、医療費控除などは含めて居ません。</t>
    <rPh sb="1" eb="3">
      <t>コドモ</t>
    </rPh>
    <rPh sb="6" eb="8">
      <t>フヨウ</t>
    </rPh>
    <rPh sb="8" eb="10">
      <t>コウジョ</t>
    </rPh>
    <rPh sb="11" eb="14">
      <t>ホケンリョウ</t>
    </rPh>
    <rPh sb="14" eb="16">
      <t>コウジョ</t>
    </rPh>
    <rPh sb="17" eb="20">
      <t>イリョウヒ</t>
    </rPh>
    <rPh sb="20" eb="22">
      <t>コウジョ</t>
    </rPh>
    <rPh sb="25" eb="26">
      <t>フク</t>
    </rPh>
    <rPh sb="28" eb="29">
      <t>イ</t>
    </rPh>
    <phoneticPr fontId="3"/>
  </si>
  <si>
    <t>・計算ミスや誤りがあるかもしれません。責任は負いかねますので自己責任のもと参照ください。</t>
    <rPh sb="1" eb="3">
      <t>ケイサン</t>
    </rPh>
    <rPh sb="6" eb="7">
      <t>アヤマ</t>
    </rPh>
    <rPh sb="19" eb="21">
      <t>セキニン</t>
    </rPh>
    <rPh sb="22" eb="23">
      <t>オ</t>
    </rPh>
    <rPh sb="30" eb="34">
      <t>ジコセキニン</t>
    </rPh>
    <rPh sb="37" eb="39">
      <t>サンショウ</t>
    </rPh>
    <phoneticPr fontId="3"/>
  </si>
  <si>
    <t>・平成7年分の情報を参考としています。</t>
    <rPh sb="1" eb="3">
      <t>ヘイセイ</t>
    </rPh>
    <rPh sb="4" eb="5">
      <t>ネン</t>
    </rPh>
    <rPh sb="5" eb="6">
      <t>ブン</t>
    </rPh>
    <rPh sb="7" eb="9">
      <t>ジョウホウ</t>
    </rPh>
    <rPh sb="10" eb="12">
      <t>サンコウ</t>
    </rPh>
    <phoneticPr fontId="3"/>
  </si>
  <si>
    <t>・仮定データを変更すると、計算表の値が自動計算されます。</t>
    <rPh sb="1" eb="3">
      <t>カテイ</t>
    </rPh>
    <rPh sb="7" eb="9">
      <t>ヘンコウ</t>
    </rPh>
    <rPh sb="13" eb="16">
      <t>ケイサンヒョウ</t>
    </rPh>
    <rPh sb="17" eb="18">
      <t>アタイ</t>
    </rPh>
    <rPh sb="19" eb="23">
      <t>ジドウケイサン</t>
    </rPh>
    <phoneticPr fontId="3"/>
  </si>
  <si>
    <t>※ 下記に該当する場合は住民税非課税世帯となります。</t>
    <rPh sb="2" eb="4">
      <t>カキ</t>
    </rPh>
    <rPh sb="5" eb="7">
      <t>ガイトウ</t>
    </rPh>
    <rPh sb="9" eb="11">
      <t>バアイ</t>
    </rPh>
    <rPh sb="12" eb="15">
      <t>ジュウミンゼイ</t>
    </rPh>
    <rPh sb="15" eb="18">
      <t>ヒカゼイ</t>
    </rPh>
    <rPh sb="18" eb="20">
      <t>セタイ</t>
    </rPh>
    <phoneticPr fontId="3"/>
  </si>
  <si>
    <t>https://www.city.minato.tokyo.jp/kazei/kuse/kocho/faq/zekin/111.html</t>
    <phoneticPr fontId="3"/>
  </si>
  <si>
    <t xml:space="preserve">    ・扶養親族がいる場合…合計所得金額が「35万円×（本人＋同一生計配偶者＋扶養親族数）＋10万円＋21万円」以下</t>
    <rPh sb="12" eb="14">
      <t>バアイ</t>
    </rPh>
    <phoneticPr fontId="3"/>
  </si>
  <si>
    <t xml:space="preserve">    ・扶養親族がいない場合…合計所得金額35万円以下</t>
    <rPh sb="13" eb="15">
      <t>バアイ</t>
    </rPh>
    <phoneticPr fontId="3"/>
  </si>
  <si>
    <t>この合計額が、自民党と国民民主党が議論している 「1XX万の壁」</t>
    <rPh sb="2" eb="5">
      <t>ゴウケイガク</t>
    </rPh>
    <rPh sb="7" eb="10">
      <t>ジミントウ</t>
    </rPh>
    <rPh sb="11" eb="13">
      <t>コクミン</t>
    </rPh>
    <rPh sb="13" eb="15">
      <t>ミンシュ</t>
    </rPh>
    <rPh sb="15" eb="16">
      <t>トウ</t>
    </rPh>
    <rPh sb="17" eb="19">
      <t>ギロン</t>
    </rPh>
    <rPh sb="28" eb="29">
      <t>マン</t>
    </rPh>
    <rPh sb="30" eb="31">
      <t>カベ</t>
    </rPh>
    <phoneticPr fontId="3"/>
  </si>
  <si>
    <t>下記の壁が 160万→178万 になっても、妻が健康保険料や年金を支払わなくてはならなくなる 「130万の壁」 は残ったまま</t>
    <rPh sb="0" eb="2">
      <t>カキ</t>
    </rPh>
    <rPh sb="3" eb="4">
      <t>カベ</t>
    </rPh>
    <rPh sb="9" eb="10">
      <t>マン</t>
    </rPh>
    <rPh sb="14" eb="15">
      <t>マン</t>
    </rPh>
    <rPh sb="22" eb="23">
      <t>ツマ</t>
    </rPh>
    <rPh sb="24" eb="26">
      <t>ケンコウ</t>
    </rPh>
    <rPh sb="26" eb="28">
      <t>ホケン</t>
    </rPh>
    <rPh sb="28" eb="29">
      <t>リョウ</t>
    </rPh>
    <rPh sb="30" eb="32">
      <t>ネンキン</t>
    </rPh>
    <rPh sb="33" eb="35">
      <t>シハラ</t>
    </rPh>
    <rPh sb="51" eb="52">
      <t>マン</t>
    </rPh>
    <rPh sb="53" eb="54">
      <t>カベ</t>
    </rPh>
    <rPh sb="57" eb="58">
      <t>ノコ</t>
    </rPh>
    <phoneticPr fontId="3"/>
  </si>
  <si>
    <t>社会保険料(健康保険や年金)の支払いが発生する</t>
    <rPh sb="0" eb="2">
      <t>シャカイ</t>
    </rPh>
    <rPh sb="2" eb="5">
      <t>ホケンリョウ</t>
    </rPh>
    <rPh sb="6" eb="8">
      <t>ケンコウ</t>
    </rPh>
    <rPh sb="8" eb="10">
      <t>ホケン</t>
    </rPh>
    <rPh sb="11" eb="13">
      <t>ネンキン</t>
    </rPh>
    <rPh sb="15" eb="17">
      <t>シハラ</t>
    </rPh>
    <rPh sb="19" eb="21">
      <t>ハッセイ</t>
    </rPh>
    <phoneticPr fontId="3"/>
  </si>
  <si>
    <t>万円 (勤務先によって条件は異なります)</t>
    <rPh sb="0" eb="2">
      <t>マンエン</t>
    </rPh>
    <rPh sb="4" eb="7">
      <t>キンムサキ</t>
    </rPh>
    <rPh sb="11" eb="13">
      <t>ジョウケン</t>
    </rPh>
    <rPh sb="14" eb="15">
      <t>コト</t>
    </rPh>
    <phoneticPr fontId="3"/>
  </si>
  <si>
    <t>・厚生年金、健康保険、雇用保険の料率は下記で計算していますが、加入先によって異なります。</t>
    <rPh sb="1" eb="5">
      <t>コウセイネンキン</t>
    </rPh>
    <rPh sb="6" eb="10">
      <t>ケンコウホケン</t>
    </rPh>
    <rPh sb="11" eb="15">
      <t>コヨウホケン</t>
    </rPh>
    <rPh sb="16" eb="18">
      <t>リョウリツ</t>
    </rPh>
    <rPh sb="19" eb="21">
      <t>カキ</t>
    </rPh>
    <rPh sb="22" eb="24">
      <t>ケイサン</t>
    </rPh>
    <rPh sb="31" eb="34">
      <t>カニュウサキ</t>
    </rPh>
    <rPh sb="38" eb="39">
      <t>コト</t>
    </rPh>
    <phoneticPr fontId="3"/>
  </si>
  <si>
    <t>夫＋妻</t>
    <rPh sb="0" eb="1">
      <t>オット</t>
    </rPh>
    <rPh sb="2" eb="3">
      <t>ツマ</t>
    </rPh>
    <phoneticPr fontId="3"/>
  </si>
  <si>
    <t>※赤いセルは天引などで支払いが必要なものです。</t>
    <rPh sb="1" eb="2">
      <t>アカ</t>
    </rPh>
    <rPh sb="6" eb="8">
      <t>テンビキ</t>
    </rPh>
    <rPh sb="11" eb="13">
      <t>シハラ</t>
    </rPh>
    <rPh sb="15" eb="17">
      <t>ヒツヨウ</t>
    </rPh>
    <phoneticPr fontId="3"/>
  </si>
  <si>
    <t>※緑のセルは収入、手取です。</t>
    <rPh sb="1" eb="2">
      <t>ミドリ</t>
    </rPh>
    <rPh sb="6" eb="8">
      <t>シュウニュウ</t>
    </rPh>
    <rPh sb="9" eb="11">
      <t>テド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</si>
</sst>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6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9"/>
      <color theme="1"/>
      <name val="Meiryo UI"/>
      <family val="3"/>
      <charset val="128"/>
    </font>
    <font>
      <sz val="6"/>
      <name val="Yu Gothic"/>
      <family val="3"/>
      <charset val="128"/>
      <scheme val="minor"/>
    </font>
    <font>
      <b/>
      <sz val="9"/>
      <color theme="1"/>
      <name val="Meiryo UI"/>
      <family val="3"/>
      <charset val="128"/>
    </font>
    <font>
      <b/>
      <sz val="9"/>
      <color rgb="FFFF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71">
    <xf numFmtId="0" fontId="0" fillId="0" borderId="0" xfId="0"/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38" fontId="2" fillId="0" borderId="1" xfId="1" applyFont="1" applyBorder="1" applyAlignment="1">
      <alignment vertical="top"/>
    </xf>
    <xf numFmtId="38" fontId="2" fillId="0" borderId="0" xfId="1" applyFont="1" applyAlignment="1">
      <alignment vertical="top"/>
    </xf>
    <xf numFmtId="0" fontId="4" fillId="0" borderId="0" xfId="0" applyFont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3" borderId="1" xfId="0" applyFont="1" applyFill="1" applyBorder="1" applyAlignment="1">
      <alignment vertical="top"/>
    </xf>
    <xf numFmtId="10" fontId="2" fillId="3" borderId="1" xfId="0" applyNumberFormat="1" applyFont="1" applyFill="1" applyBorder="1" applyAlignment="1">
      <alignment vertical="top"/>
    </xf>
    <xf numFmtId="176" fontId="2" fillId="4" borderId="1" xfId="1" applyNumberFormat="1" applyFont="1" applyFill="1" applyBorder="1" applyAlignment="1">
      <alignment vertical="top"/>
    </xf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0" xfId="0" applyFont="1" applyFill="1" applyBorder="1" applyAlignment="1">
      <alignment vertical="top"/>
    </xf>
    <xf numFmtId="0" fontId="4" fillId="2" borderId="0" xfId="0" applyFont="1" applyFill="1" applyAlignment="1">
      <alignment vertical="top"/>
    </xf>
    <xf numFmtId="0" fontId="4" fillId="2" borderId="11" xfId="0" applyFont="1" applyFill="1" applyBorder="1" applyAlignment="1">
      <alignment vertical="top"/>
    </xf>
    <xf numFmtId="0" fontId="4" fillId="2" borderId="12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5" borderId="2" xfId="0" applyFont="1" applyFill="1" applyBorder="1" applyAlignment="1">
      <alignment vertical="top"/>
    </xf>
    <xf numFmtId="0" fontId="4" fillId="5" borderId="3" xfId="0" applyFont="1" applyFill="1" applyBorder="1" applyAlignment="1">
      <alignment vertical="top"/>
    </xf>
    <xf numFmtId="0" fontId="4" fillId="5" borderId="4" xfId="0" applyFont="1" applyFill="1" applyBorder="1" applyAlignment="1">
      <alignment vertical="top"/>
    </xf>
    <xf numFmtId="0" fontId="4" fillId="5" borderId="7" xfId="0" applyFont="1" applyFill="1" applyBorder="1" applyAlignment="1">
      <alignment vertical="top"/>
    </xf>
    <xf numFmtId="0" fontId="4" fillId="5" borderId="8" xfId="0" applyFont="1" applyFill="1" applyBorder="1" applyAlignment="1">
      <alignment vertical="top"/>
    </xf>
    <xf numFmtId="0" fontId="4" fillId="5" borderId="5" xfId="0" applyFont="1" applyFill="1" applyBorder="1" applyAlignment="1">
      <alignment vertical="top"/>
    </xf>
    <xf numFmtId="0" fontId="4" fillId="5" borderId="10" xfId="0" applyFont="1" applyFill="1" applyBorder="1" applyAlignment="1">
      <alignment vertical="top"/>
    </xf>
    <xf numFmtId="0" fontId="4" fillId="5" borderId="0" xfId="0" applyFont="1" applyFill="1" applyAlignment="1">
      <alignment vertical="top"/>
    </xf>
    <xf numFmtId="0" fontId="4" fillId="5" borderId="5" xfId="0" applyFont="1" applyFill="1" applyBorder="1" applyAlignment="1">
      <alignment horizontal="center" vertical="top" shrinkToFit="1"/>
    </xf>
    <xf numFmtId="0" fontId="4" fillId="5" borderId="6" xfId="0" applyFont="1" applyFill="1" applyBorder="1" applyAlignment="1">
      <alignment horizontal="center" vertical="top" shrinkToFit="1"/>
    </xf>
    <xf numFmtId="9" fontId="2" fillId="0" borderId="1" xfId="0" applyNumberFormat="1" applyFont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4" fillId="5" borderId="1" xfId="0" applyFont="1" applyFill="1" applyBorder="1" applyAlignment="1">
      <alignment horizontal="center" vertical="top"/>
    </xf>
    <xf numFmtId="0" fontId="4" fillId="5" borderId="4" xfId="0" applyFont="1" applyFill="1" applyBorder="1" applyAlignment="1">
      <alignment horizontal="center" vertical="top"/>
    </xf>
    <xf numFmtId="38" fontId="2" fillId="0" borderId="1" xfId="1" quotePrefix="1" applyFont="1" applyBorder="1" applyAlignment="1">
      <alignment vertical="top"/>
    </xf>
    <xf numFmtId="176" fontId="2" fillId="0" borderId="1" xfId="1" applyNumberFormat="1" applyFont="1" applyFill="1" applyBorder="1" applyAlignment="1">
      <alignment vertical="top"/>
    </xf>
    <xf numFmtId="0" fontId="4" fillId="5" borderId="15" xfId="0" applyFont="1" applyFill="1" applyBorder="1" applyAlignment="1">
      <alignment horizontal="center" vertical="top"/>
    </xf>
    <xf numFmtId="0" fontId="4" fillId="5" borderId="6" xfId="0" applyFont="1" applyFill="1" applyBorder="1" applyAlignment="1">
      <alignment horizontal="center" vertical="top"/>
    </xf>
    <xf numFmtId="0" fontId="4" fillId="5" borderId="2" xfId="0" applyFont="1" applyFill="1" applyBorder="1" applyAlignment="1">
      <alignment horizontal="center" vertical="top"/>
    </xf>
    <xf numFmtId="0" fontId="4" fillId="5" borderId="3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horizontal="center" vertical="top" shrinkToFit="1"/>
    </xf>
    <xf numFmtId="38" fontId="2" fillId="0" borderId="2" xfId="1" applyFont="1" applyBorder="1" applyAlignment="1">
      <alignment vertical="top"/>
    </xf>
    <xf numFmtId="0" fontId="4" fillId="5" borderId="6" xfId="0" applyFont="1" applyFill="1" applyBorder="1" applyAlignment="1">
      <alignment vertical="top"/>
    </xf>
    <xf numFmtId="0" fontId="4" fillId="5" borderId="5" xfId="0" applyFont="1" applyFill="1" applyBorder="1" applyAlignment="1">
      <alignment horizontal="center" vertical="top"/>
    </xf>
    <xf numFmtId="38" fontId="2" fillId="0" borderId="1" xfId="1" applyFont="1" applyBorder="1" applyAlignment="1">
      <alignment horizontal="right" vertical="top"/>
    </xf>
    <xf numFmtId="0" fontId="4" fillId="5" borderId="9" xfId="0" applyFont="1" applyFill="1" applyBorder="1" applyAlignment="1">
      <alignment horizontal="center" vertical="top"/>
    </xf>
    <xf numFmtId="0" fontId="4" fillId="5" borderId="14" xfId="0" applyFont="1" applyFill="1" applyBorder="1" applyAlignment="1">
      <alignment horizontal="center" vertical="top"/>
    </xf>
    <xf numFmtId="176" fontId="2" fillId="0" borderId="0" xfId="1" applyNumberFormat="1" applyFont="1" applyFill="1" applyAlignment="1">
      <alignment vertical="top"/>
    </xf>
    <xf numFmtId="176" fontId="4" fillId="0" borderId="0" xfId="1" applyNumberFormat="1" applyFont="1" applyFill="1" applyAlignment="1">
      <alignment vertical="top"/>
    </xf>
    <xf numFmtId="176" fontId="2" fillId="0" borderId="0" xfId="1" applyNumberFormat="1" applyFont="1" applyFill="1" applyAlignment="1">
      <alignment vertical="center"/>
    </xf>
    <xf numFmtId="176" fontId="2" fillId="0" borderId="0" xfId="1" applyNumberFormat="1" applyFont="1" applyFill="1" applyBorder="1" applyAlignment="1">
      <alignment vertical="top"/>
    </xf>
    <xf numFmtId="176" fontId="2" fillId="5" borderId="5" xfId="1" applyNumberFormat="1" applyFont="1" applyFill="1" applyBorder="1" applyAlignment="1">
      <alignment horizontal="center" vertical="top"/>
    </xf>
    <xf numFmtId="176" fontId="2" fillId="5" borderId="2" xfId="1" applyNumberFormat="1" applyFont="1" applyFill="1" applyBorder="1" applyAlignment="1">
      <alignment horizontal="left" vertical="top"/>
    </xf>
    <xf numFmtId="176" fontId="2" fillId="5" borderId="3" xfId="1" applyNumberFormat="1" applyFont="1" applyFill="1" applyBorder="1" applyAlignment="1">
      <alignment horizontal="center" vertical="top"/>
    </xf>
    <xf numFmtId="176" fontId="2" fillId="5" borderId="4" xfId="1" applyNumberFormat="1" applyFont="1" applyFill="1" applyBorder="1" applyAlignment="1">
      <alignment horizontal="center" vertical="top"/>
    </xf>
    <xf numFmtId="176" fontId="2" fillId="5" borderId="6" xfId="1" applyNumberFormat="1" applyFont="1" applyFill="1" applyBorder="1" applyAlignment="1">
      <alignment horizontal="center" vertical="center"/>
    </xf>
    <xf numFmtId="176" fontId="2" fillId="5" borderId="5" xfId="1" applyNumberFormat="1" applyFont="1" applyFill="1" applyBorder="1" applyAlignment="1">
      <alignment horizontal="center" vertical="center" shrinkToFit="1"/>
    </xf>
    <xf numFmtId="176" fontId="2" fillId="5" borderId="3" xfId="1" applyNumberFormat="1" applyFont="1" applyFill="1" applyBorder="1" applyAlignment="1">
      <alignment horizontal="left" vertical="top"/>
    </xf>
    <xf numFmtId="176" fontId="2" fillId="5" borderId="4" xfId="1" applyNumberFormat="1" applyFont="1" applyFill="1" applyBorder="1" applyAlignment="1">
      <alignment horizontal="left" vertical="top"/>
    </xf>
    <xf numFmtId="176" fontId="2" fillId="5" borderId="6" xfId="1" applyNumberFormat="1" applyFont="1" applyFill="1" applyBorder="1" applyAlignment="1">
      <alignment horizontal="center" vertical="center" shrinkToFit="1"/>
    </xf>
    <xf numFmtId="176" fontId="2" fillId="5" borderId="1" xfId="1" applyNumberFormat="1" applyFont="1" applyFill="1" applyBorder="1" applyAlignment="1">
      <alignment horizontal="center" vertical="center" shrinkToFit="1"/>
    </xf>
    <xf numFmtId="176" fontId="2" fillId="5" borderId="1" xfId="1" applyNumberFormat="1" applyFont="1" applyFill="1" applyBorder="1" applyAlignment="1">
      <alignment horizontal="center" vertical="center" wrapText="1" shrinkToFit="1"/>
    </xf>
    <xf numFmtId="176" fontId="2" fillId="5" borderId="6" xfId="1" applyNumberFormat="1" applyFont="1" applyFill="1" applyBorder="1" applyAlignment="1">
      <alignment horizontal="center" vertical="top"/>
    </xf>
    <xf numFmtId="176" fontId="2" fillId="5" borderId="3" xfId="1" applyNumberFormat="1" applyFont="1" applyFill="1" applyBorder="1" applyAlignment="1">
      <alignment vertical="top"/>
    </xf>
    <xf numFmtId="176" fontId="2" fillId="5" borderId="6" xfId="1" applyNumberFormat="1" applyFont="1" applyFill="1" applyBorder="1" applyAlignment="1">
      <alignment horizontal="center" vertical="top" shrinkToFit="1"/>
    </xf>
    <xf numFmtId="176" fontId="2" fillId="6" borderId="1" xfId="1" applyNumberFormat="1" applyFont="1" applyFill="1" applyBorder="1" applyAlignment="1">
      <alignment vertical="top"/>
    </xf>
    <xf numFmtId="176" fontId="2" fillId="2" borderId="1" xfId="1" applyNumberFormat="1" applyFont="1" applyFill="1" applyBorder="1" applyAlignment="1">
      <alignment vertical="top"/>
    </xf>
    <xf numFmtId="38" fontId="2" fillId="7" borderId="1" xfId="1" applyFont="1" applyFill="1" applyBorder="1" applyAlignment="1">
      <alignment vertical="top"/>
    </xf>
    <xf numFmtId="0" fontId="5" fillId="0" borderId="0" xfId="0" applyFont="1" applyAlignment="1">
      <alignment vertical="top"/>
    </xf>
    <xf numFmtId="176" fontId="2" fillId="3" borderId="1" xfId="1" applyNumberFormat="1" applyFont="1" applyFill="1" applyBorder="1" applyAlignment="1">
      <alignment vertical="top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>
                <a:latin typeface="Meiryo UI" panose="020B0604030504040204" pitchFamily="50" charset="-128"/>
                <a:ea typeface="Meiryo UI" panose="020B0604030504040204" pitchFamily="50" charset="-128"/>
              </a:rPr>
              <a:t>配偶者の収入による夫婦の合計手取りの推移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計算表!$C$6:$C$146</c:f>
              <c:numCache>
                <c:formatCode>#,##0.0;[Red]\-#,##0.0</c:formatCode>
                <c:ptCount val="141"/>
                <c:pt idx="0">
                  <c:v>100</c:v>
                </c:pt>
                <c:pt idx="1">
                  <c:v>101</c:v>
                </c:pt>
                <c:pt idx="2">
                  <c:v>102</c:v>
                </c:pt>
                <c:pt idx="3">
                  <c:v>103</c:v>
                </c:pt>
                <c:pt idx="4">
                  <c:v>104</c:v>
                </c:pt>
                <c:pt idx="5">
                  <c:v>105</c:v>
                </c:pt>
                <c:pt idx="6">
                  <c:v>106</c:v>
                </c:pt>
                <c:pt idx="7">
                  <c:v>107</c:v>
                </c:pt>
                <c:pt idx="8">
                  <c:v>108</c:v>
                </c:pt>
                <c:pt idx="9">
                  <c:v>109</c:v>
                </c:pt>
                <c:pt idx="10">
                  <c:v>110</c:v>
                </c:pt>
                <c:pt idx="11">
                  <c:v>111</c:v>
                </c:pt>
                <c:pt idx="12">
                  <c:v>112</c:v>
                </c:pt>
                <c:pt idx="13">
                  <c:v>113</c:v>
                </c:pt>
                <c:pt idx="14">
                  <c:v>114</c:v>
                </c:pt>
                <c:pt idx="15">
                  <c:v>115</c:v>
                </c:pt>
                <c:pt idx="16">
                  <c:v>116</c:v>
                </c:pt>
                <c:pt idx="17">
                  <c:v>117</c:v>
                </c:pt>
                <c:pt idx="18">
                  <c:v>118</c:v>
                </c:pt>
                <c:pt idx="19">
                  <c:v>119</c:v>
                </c:pt>
                <c:pt idx="20">
                  <c:v>120</c:v>
                </c:pt>
                <c:pt idx="21">
                  <c:v>121</c:v>
                </c:pt>
                <c:pt idx="22">
                  <c:v>122</c:v>
                </c:pt>
                <c:pt idx="23">
                  <c:v>123</c:v>
                </c:pt>
                <c:pt idx="24">
                  <c:v>124</c:v>
                </c:pt>
                <c:pt idx="25">
                  <c:v>125</c:v>
                </c:pt>
                <c:pt idx="26">
                  <c:v>126</c:v>
                </c:pt>
                <c:pt idx="27">
                  <c:v>127</c:v>
                </c:pt>
                <c:pt idx="28">
                  <c:v>128</c:v>
                </c:pt>
                <c:pt idx="29">
                  <c:v>129</c:v>
                </c:pt>
                <c:pt idx="30">
                  <c:v>130</c:v>
                </c:pt>
                <c:pt idx="31">
                  <c:v>131</c:v>
                </c:pt>
                <c:pt idx="32">
                  <c:v>132</c:v>
                </c:pt>
                <c:pt idx="33">
                  <c:v>133</c:v>
                </c:pt>
                <c:pt idx="34">
                  <c:v>134</c:v>
                </c:pt>
                <c:pt idx="35">
                  <c:v>135</c:v>
                </c:pt>
                <c:pt idx="36">
                  <c:v>136</c:v>
                </c:pt>
                <c:pt idx="37">
                  <c:v>137</c:v>
                </c:pt>
                <c:pt idx="38">
                  <c:v>138</c:v>
                </c:pt>
                <c:pt idx="39">
                  <c:v>139</c:v>
                </c:pt>
                <c:pt idx="40">
                  <c:v>140</c:v>
                </c:pt>
                <c:pt idx="41">
                  <c:v>141</c:v>
                </c:pt>
                <c:pt idx="42">
                  <c:v>142</c:v>
                </c:pt>
                <c:pt idx="43">
                  <c:v>143</c:v>
                </c:pt>
                <c:pt idx="44">
                  <c:v>144</c:v>
                </c:pt>
                <c:pt idx="45">
                  <c:v>145</c:v>
                </c:pt>
                <c:pt idx="46">
                  <c:v>146</c:v>
                </c:pt>
                <c:pt idx="47">
                  <c:v>147</c:v>
                </c:pt>
                <c:pt idx="48">
                  <c:v>148</c:v>
                </c:pt>
                <c:pt idx="49">
                  <c:v>149</c:v>
                </c:pt>
                <c:pt idx="50">
                  <c:v>150</c:v>
                </c:pt>
                <c:pt idx="51">
                  <c:v>151</c:v>
                </c:pt>
                <c:pt idx="52">
                  <c:v>152</c:v>
                </c:pt>
                <c:pt idx="53">
                  <c:v>153</c:v>
                </c:pt>
                <c:pt idx="54">
                  <c:v>154</c:v>
                </c:pt>
                <c:pt idx="55">
                  <c:v>155</c:v>
                </c:pt>
                <c:pt idx="56">
                  <c:v>156</c:v>
                </c:pt>
                <c:pt idx="57">
                  <c:v>157</c:v>
                </c:pt>
                <c:pt idx="58">
                  <c:v>158</c:v>
                </c:pt>
                <c:pt idx="59">
                  <c:v>159</c:v>
                </c:pt>
                <c:pt idx="60">
                  <c:v>160</c:v>
                </c:pt>
                <c:pt idx="61">
                  <c:v>161</c:v>
                </c:pt>
                <c:pt idx="62">
                  <c:v>162</c:v>
                </c:pt>
                <c:pt idx="63">
                  <c:v>163</c:v>
                </c:pt>
                <c:pt idx="64">
                  <c:v>164</c:v>
                </c:pt>
                <c:pt idx="65">
                  <c:v>165</c:v>
                </c:pt>
                <c:pt idx="66">
                  <c:v>166</c:v>
                </c:pt>
                <c:pt idx="67">
                  <c:v>167</c:v>
                </c:pt>
                <c:pt idx="68">
                  <c:v>168</c:v>
                </c:pt>
                <c:pt idx="69">
                  <c:v>169</c:v>
                </c:pt>
                <c:pt idx="70">
                  <c:v>170</c:v>
                </c:pt>
                <c:pt idx="71">
                  <c:v>171</c:v>
                </c:pt>
                <c:pt idx="72">
                  <c:v>172</c:v>
                </c:pt>
                <c:pt idx="73">
                  <c:v>173</c:v>
                </c:pt>
                <c:pt idx="74">
                  <c:v>174</c:v>
                </c:pt>
                <c:pt idx="75">
                  <c:v>175</c:v>
                </c:pt>
                <c:pt idx="76">
                  <c:v>176</c:v>
                </c:pt>
                <c:pt idx="77">
                  <c:v>177</c:v>
                </c:pt>
                <c:pt idx="78">
                  <c:v>178</c:v>
                </c:pt>
                <c:pt idx="79">
                  <c:v>179</c:v>
                </c:pt>
                <c:pt idx="80">
                  <c:v>180</c:v>
                </c:pt>
                <c:pt idx="81">
                  <c:v>181</c:v>
                </c:pt>
                <c:pt idx="82">
                  <c:v>182</c:v>
                </c:pt>
                <c:pt idx="83">
                  <c:v>183</c:v>
                </c:pt>
                <c:pt idx="84">
                  <c:v>184</c:v>
                </c:pt>
                <c:pt idx="85">
                  <c:v>185</c:v>
                </c:pt>
                <c:pt idx="86">
                  <c:v>186</c:v>
                </c:pt>
                <c:pt idx="87">
                  <c:v>187</c:v>
                </c:pt>
                <c:pt idx="88">
                  <c:v>188</c:v>
                </c:pt>
                <c:pt idx="89">
                  <c:v>189</c:v>
                </c:pt>
                <c:pt idx="90">
                  <c:v>190</c:v>
                </c:pt>
                <c:pt idx="91">
                  <c:v>191</c:v>
                </c:pt>
                <c:pt idx="92">
                  <c:v>192</c:v>
                </c:pt>
                <c:pt idx="93">
                  <c:v>193</c:v>
                </c:pt>
                <c:pt idx="94">
                  <c:v>194</c:v>
                </c:pt>
                <c:pt idx="95">
                  <c:v>195</c:v>
                </c:pt>
                <c:pt idx="96">
                  <c:v>196</c:v>
                </c:pt>
                <c:pt idx="97">
                  <c:v>197</c:v>
                </c:pt>
                <c:pt idx="98">
                  <c:v>198</c:v>
                </c:pt>
                <c:pt idx="99">
                  <c:v>199</c:v>
                </c:pt>
                <c:pt idx="100">
                  <c:v>200</c:v>
                </c:pt>
                <c:pt idx="101">
                  <c:v>201</c:v>
                </c:pt>
                <c:pt idx="102">
                  <c:v>202</c:v>
                </c:pt>
                <c:pt idx="103">
                  <c:v>203</c:v>
                </c:pt>
                <c:pt idx="104">
                  <c:v>204</c:v>
                </c:pt>
                <c:pt idx="105">
                  <c:v>205</c:v>
                </c:pt>
                <c:pt idx="106">
                  <c:v>206</c:v>
                </c:pt>
                <c:pt idx="107">
                  <c:v>207</c:v>
                </c:pt>
                <c:pt idx="108">
                  <c:v>208</c:v>
                </c:pt>
                <c:pt idx="109">
                  <c:v>209</c:v>
                </c:pt>
                <c:pt idx="110">
                  <c:v>210</c:v>
                </c:pt>
                <c:pt idx="111">
                  <c:v>211</c:v>
                </c:pt>
                <c:pt idx="112">
                  <c:v>212</c:v>
                </c:pt>
                <c:pt idx="113">
                  <c:v>213</c:v>
                </c:pt>
                <c:pt idx="114">
                  <c:v>214</c:v>
                </c:pt>
                <c:pt idx="115">
                  <c:v>215</c:v>
                </c:pt>
                <c:pt idx="116">
                  <c:v>216</c:v>
                </c:pt>
                <c:pt idx="117">
                  <c:v>217</c:v>
                </c:pt>
                <c:pt idx="118">
                  <c:v>218</c:v>
                </c:pt>
                <c:pt idx="119">
                  <c:v>219</c:v>
                </c:pt>
                <c:pt idx="120">
                  <c:v>220</c:v>
                </c:pt>
                <c:pt idx="121">
                  <c:v>221</c:v>
                </c:pt>
                <c:pt idx="122">
                  <c:v>222</c:v>
                </c:pt>
                <c:pt idx="123">
                  <c:v>223</c:v>
                </c:pt>
                <c:pt idx="124">
                  <c:v>224</c:v>
                </c:pt>
                <c:pt idx="125">
                  <c:v>225</c:v>
                </c:pt>
                <c:pt idx="126">
                  <c:v>226</c:v>
                </c:pt>
                <c:pt idx="127">
                  <c:v>227</c:v>
                </c:pt>
                <c:pt idx="128">
                  <c:v>228</c:v>
                </c:pt>
                <c:pt idx="129">
                  <c:v>229</c:v>
                </c:pt>
                <c:pt idx="130">
                  <c:v>230</c:v>
                </c:pt>
                <c:pt idx="131">
                  <c:v>231</c:v>
                </c:pt>
                <c:pt idx="132">
                  <c:v>232</c:v>
                </c:pt>
                <c:pt idx="133">
                  <c:v>233</c:v>
                </c:pt>
                <c:pt idx="134">
                  <c:v>234</c:v>
                </c:pt>
                <c:pt idx="135">
                  <c:v>235</c:v>
                </c:pt>
                <c:pt idx="136">
                  <c:v>236</c:v>
                </c:pt>
                <c:pt idx="137">
                  <c:v>237</c:v>
                </c:pt>
                <c:pt idx="138">
                  <c:v>238</c:v>
                </c:pt>
                <c:pt idx="139">
                  <c:v>239</c:v>
                </c:pt>
                <c:pt idx="140">
                  <c:v>240</c:v>
                </c:pt>
              </c:numCache>
            </c:numRef>
          </c:cat>
          <c:val>
            <c:numRef>
              <c:f>計算表!$D$6:$D$146</c:f>
              <c:numCache>
                <c:formatCode>#,##0.0;[Red]\-#,##0.0</c:formatCode>
                <c:ptCount val="141"/>
                <c:pt idx="0">
                  <c:v>321.79449999999997</c:v>
                </c:pt>
                <c:pt idx="1">
                  <c:v>321.79449999999997</c:v>
                </c:pt>
                <c:pt idx="2">
                  <c:v>321.79449999999997</c:v>
                </c:pt>
                <c:pt idx="3">
                  <c:v>321.79449999999997</c:v>
                </c:pt>
                <c:pt idx="4">
                  <c:v>321.79449999999997</c:v>
                </c:pt>
                <c:pt idx="5">
                  <c:v>321.79449999999997</c:v>
                </c:pt>
                <c:pt idx="6">
                  <c:v>321.79449999999997</c:v>
                </c:pt>
                <c:pt idx="7">
                  <c:v>321.79449999999997</c:v>
                </c:pt>
                <c:pt idx="8">
                  <c:v>321.79449999999997</c:v>
                </c:pt>
                <c:pt idx="9">
                  <c:v>321.79449999999997</c:v>
                </c:pt>
                <c:pt idx="10">
                  <c:v>321.79449999999997</c:v>
                </c:pt>
                <c:pt idx="11">
                  <c:v>321.79449999999997</c:v>
                </c:pt>
                <c:pt idx="12">
                  <c:v>321.79449999999997</c:v>
                </c:pt>
                <c:pt idx="13">
                  <c:v>321.79449999999997</c:v>
                </c:pt>
                <c:pt idx="14">
                  <c:v>321.79449999999997</c:v>
                </c:pt>
                <c:pt idx="15">
                  <c:v>321.79449999999997</c:v>
                </c:pt>
                <c:pt idx="16">
                  <c:v>321.79449999999997</c:v>
                </c:pt>
                <c:pt idx="17">
                  <c:v>321.79449999999997</c:v>
                </c:pt>
                <c:pt idx="18">
                  <c:v>321.79449999999997</c:v>
                </c:pt>
                <c:pt idx="19">
                  <c:v>321.79449999999997</c:v>
                </c:pt>
                <c:pt idx="20">
                  <c:v>321.79449999999997</c:v>
                </c:pt>
                <c:pt idx="21">
                  <c:v>321.79449999999997</c:v>
                </c:pt>
                <c:pt idx="22">
                  <c:v>321.79449999999997</c:v>
                </c:pt>
                <c:pt idx="23">
                  <c:v>321.79449999999997</c:v>
                </c:pt>
                <c:pt idx="24">
                  <c:v>321.79449999999997</c:v>
                </c:pt>
                <c:pt idx="25">
                  <c:v>321.79449999999997</c:v>
                </c:pt>
                <c:pt idx="26">
                  <c:v>321.79449999999997</c:v>
                </c:pt>
                <c:pt idx="27">
                  <c:v>321.79449999999997</c:v>
                </c:pt>
                <c:pt idx="28">
                  <c:v>321.79449999999997</c:v>
                </c:pt>
                <c:pt idx="29">
                  <c:v>321.79449999999997</c:v>
                </c:pt>
                <c:pt idx="30">
                  <c:v>321.79449999999997</c:v>
                </c:pt>
                <c:pt idx="31">
                  <c:v>321.79449999999997</c:v>
                </c:pt>
                <c:pt idx="32">
                  <c:v>321.79449999999997</c:v>
                </c:pt>
                <c:pt idx="33">
                  <c:v>321.79449999999997</c:v>
                </c:pt>
                <c:pt idx="34">
                  <c:v>321.79449999999997</c:v>
                </c:pt>
                <c:pt idx="35">
                  <c:v>321.79449999999997</c:v>
                </c:pt>
                <c:pt idx="36">
                  <c:v>321.79449999999997</c:v>
                </c:pt>
                <c:pt idx="37">
                  <c:v>321.79449999999997</c:v>
                </c:pt>
                <c:pt idx="38">
                  <c:v>321.79449999999997</c:v>
                </c:pt>
                <c:pt idx="39">
                  <c:v>321.79449999999997</c:v>
                </c:pt>
                <c:pt idx="40">
                  <c:v>321.79449999999997</c:v>
                </c:pt>
                <c:pt idx="41">
                  <c:v>321.79449999999997</c:v>
                </c:pt>
                <c:pt idx="42">
                  <c:v>321.79449999999997</c:v>
                </c:pt>
                <c:pt idx="43">
                  <c:v>321.79449999999997</c:v>
                </c:pt>
                <c:pt idx="44">
                  <c:v>321.79449999999997</c:v>
                </c:pt>
                <c:pt idx="45">
                  <c:v>321.79449999999997</c:v>
                </c:pt>
                <c:pt idx="46">
                  <c:v>321.79449999999997</c:v>
                </c:pt>
                <c:pt idx="47">
                  <c:v>321.79449999999997</c:v>
                </c:pt>
                <c:pt idx="48">
                  <c:v>321.79449999999997</c:v>
                </c:pt>
                <c:pt idx="49">
                  <c:v>321.79449999999997</c:v>
                </c:pt>
                <c:pt idx="50">
                  <c:v>321.79449999999997</c:v>
                </c:pt>
                <c:pt idx="51">
                  <c:v>321.79449999999997</c:v>
                </c:pt>
                <c:pt idx="52">
                  <c:v>321.79449999999997</c:v>
                </c:pt>
                <c:pt idx="53">
                  <c:v>321.79449999999997</c:v>
                </c:pt>
                <c:pt idx="54">
                  <c:v>321.79449999999997</c:v>
                </c:pt>
                <c:pt idx="55">
                  <c:v>321.79449999999997</c:v>
                </c:pt>
                <c:pt idx="56">
                  <c:v>321.59449999999998</c:v>
                </c:pt>
                <c:pt idx="57">
                  <c:v>321.59449999999998</c:v>
                </c:pt>
                <c:pt idx="58">
                  <c:v>321.59449999999998</c:v>
                </c:pt>
                <c:pt idx="59">
                  <c:v>321.59449999999998</c:v>
                </c:pt>
                <c:pt idx="60">
                  <c:v>321.59449999999998</c:v>
                </c:pt>
                <c:pt idx="61">
                  <c:v>320.99240000000003</c:v>
                </c:pt>
                <c:pt idx="62">
                  <c:v>320.99240000000003</c:v>
                </c:pt>
                <c:pt idx="63">
                  <c:v>320.99240000000003</c:v>
                </c:pt>
                <c:pt idx="64">
                  <c:v>320.99240000000003</c:v>
                </c:pt>
                <c:pt idx="65">
                  <c:v>320.99240000000003</c:v>
                </c:pt>
                <c:pt idx="66">
                  <c:v>320.7371</c:v>
                </c:pt>
                <c:pt idx="67">
                  <c:v>320.2371</c:v>
                </c:pt>
                <c:pt idx="68">
                  <c:v>320.2371</c:v>
                </c:pt>
                <c:pt idx="69">
                  <c:v>320.2371</c:v>
                </c:pt>
                <c:pt idx="70">
                  <c:v>320.2371</c:v>
                </c:pt>
                <c:pt idx="71">
                  <c:v>319.9819</c:v>
                </c:pt>
                <c:pt idx="72">
                  <c:v>319.9819</c:v>
                </c:pt>
                <c:pt idx="73">
                  <c:v>319.9819</c:v>
                </c:pt>
                <c:pt idx="74">
                  <c:v>319.9819</c:v>
                </c:pt>
                <c:pt idx="75">
                  <c:v>319.9819</c:v>
                </c:pt>
                <c:pt idx="76">
                  <c:v>319.22660000000002</c:v>
                </c:pt>
                <c:pt idx="77">
                  <c:v>319.22660000000002</c:v>
                </c:pt>
                <c:pt idx="78">
                  <c:v>319.22660000000002</c:v>
                </c:pt>
                <c:pt idx="79">
                  <c:v>319.22660000000002</c:v>
                </c:pt>
                <c:pt idx="80">
                  <c:v>319.22660000000002</c:v>
                </c:pt>
                <c:pt idx="81">
                  <c:v>318.97140000000002</c:v>
                </c:pt>
                <c:pt idx="82">
                  <c:v>318.97140000000002</c:v>
                </c:pt>
                <c:pt idx="83">
                  <c:v>318.47140000000002</c:v>
                </c:pt>
                <c:pt idx="84">
                  <c:v>318.47140000000002</c:v>
                </c:pt>
                <c:pt idx="85">
                  <c:v>318.47140000000002</c:v>
                </c:pt>
                <c:pt idx="86">
                  <c:v>318.21609999999998</c:v>
                </c:pt>
                <c:pt idx="87">
                  <c:v>318.21609999999998</c:v>
                </c:pt>
                <c:pt idx="88">
                  <c:v>318.21609999999998</c:v>
                </c:pt>
                <c:pt idx="89">
                  <c:v>318.21609999999998</c:v>
                </c:pt>
                <c:pt idx="90">
                  <c:v>318.21609999999998</c:v>
                </c:pt>
                <c:pt idx="91">
                  <c:v>317.46090000000004</c:v>
                </c:pt>
                <c:pt idx="92">
                  <c:v>317.46090000000004</c:v>
                </c:pt>
                <c:pt idx="93">
                  <c:v>317.46090000000004</c:v>
                </c:pt>
                <c:pt idx="94">
                  <c:v>317.46090000000004</c:v>
                </c:pt>
                <c:pt idx="95">
                  <c:v>317.46090000000004</c:v>
                </c:pt>
                <c:pt idx="96">
                  <c:v>317.46090000000004</c:v>
                </c:pt>
                <c:pt idx="97">
                  <c:v>317.46090000000004</c:v>
                </c:pt>
                <c:pt idx="98">
                  <c:v>317.0077</c:v>
                </c:pt>
                <c:pt idx="99">
                  <c:v>317.0077</c:v>
                </c:pt>
                <c:pt idx="100">
                  <c:v>317.0077</c:v>
                </c:pt>
                <c:pt idx="101">
                  <c:v>317.0077</c:v>
                </c:pt>
                <c:pt idx="102">
                  <c:v>316.55460000000005</c:v>
                </c:pt>
                <c:pt idx="103">
                  <c:v>316.55460000000005</c:v>
                </c:pt>
                <c:pt idx="104">
                  <c:v>316.55460000000005</c:v>
                </c:pt>
                <c:pt idx="105">
                  <c:v>316.55460000000005</c:v>
                </c:pt>
                <c:pt idx="106">
                  <c:v>316.55460000000005</c:v>
                </c:pt>
                <c:pt idx="107">
                  <c:v>316.55460000000005</c:v>
                </c:pt>
                <c:pt idx="108">
                  <c:v>316.55460000000005</c:v>
                </c:pt>
                <c:pt idx="109">
                  <c:v>316.55460000000005</c:v>
                </c:pt>
                <c:pt idx="110">
                  <c:v>316.55460000000005</c:v>
                </c:pt>
                <c:pt idx="111">
                  <c:v>316.55460000000005</c:v>
                </c:pt>
                <c:pt idx="112">
                  <c:v>316.55460000000005</c:v>
                </c:pt>
                <c:pt idx="113">
                  <c:v>316.55460000000005</c:v>
                </c:pt>
                <c:pt idx="114">
                  <c:v>316.55460000000005</c:v>
                </c:pt>
                <c:pt idx="115">
                  <c:v>316.55460000000005</c:v>
                </c:pt>
                <c:pt idx="116">
                  <c:v>316.55460000000005</c:v>
                </c:pt>
                <c:pt idx="117">
                  <c:v>316.55460000000005</c:v>
                </c:pt>
                <c:pt idx="118">
                  <c:v>316.55460000000005</c:v>
                </c:pt>
                <c:pt idx="119">
                  <c:v>316.55460000000005</c:v>
                </c:pt>
                <c:pt idx="120">
                  <c:v>316.55460000000005</c:v>
                </c:pt>
                <c:pt idx="121">
                  <c:v>316.55460000000005</c:v>
                </c:pt>
                <c:pt idx="122">
                  <c:v>316.55460000000005</c:v>
                </c:pt>
                <c:pt idx="123">
                  <c:v>316.55460000000005</c:v>
                </c:pt>
                <c:pt idx="124">
                  <c:v>316.55460000000005</c:v>
                </c:pt>
                <c:pt idx="125">
                  <c:v>316.55460000000005</c:v>
                </c:pt>
                <c:pt idx="126">
                  <c:v>316.55460000000005</c:v>
                </c:pt>
                <c:pt idx="127">
                  <c:v>316.55460000000005</c:v>
                </c:pt>
                <c:pt idx="128">
                  <c:v>316.55460000000005</c:v>
                </c:pt>
                <c:pt idx="129">
                  <c:v>316.55460000000005</c:v>
                </c:pt>
                <c:pt idx="130">
                  <c:v>316.55460000000005</c:v>
                </c:pt>
                <c:pt idx="131">
                  <c:v>316.55460000000005</c:v>
                </c:pt>
                <c:pt idx="132">
                  <c:v>316.55460000000005</c:v>
                </c:pt>
                <c:pt idx="133">
                  <c:v>316.55460000000005</c:v>
                </c:pt>
                <c:pt idx="134">
                  <c:v>316.55460000000005</c:v>
                </c:pt>
                <c:pt idx="135">
                  <c:v>316.55460000000005</c:v>
                </c:pt>
                <c:pt idx="136">
                  <c:v>316.55460000000005</c:v>
                </c:pt>
                <c:pt idx="137">
                  <c:v>316.55460000000005</c:v>
                </c:pt>
                <c:pt idx="138">
                  <c:v>316.55460000000005</c:v>
                </c:pt>
                <c:pt idx="139">
                  <c:v>316.55460000000005</c:v>
                </c:pt>
                <c:pt idx="140">
                  <c:v>316.55460000000005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7-469F-918D-9D101BABD1C3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計算表!$C$6:$C$146</c:f>
              <c:numCache>
                <c:formatCode>#,##0.0;[Red]\-#,##0.0</c:formatCode>
                <c:ptCount val="141"/>
                <c:pt idx="0">
                  <c:v>100</c:v>
                </c:pt>
                <c:pt idx="1">
                  <c:v>101</c:v>
                </c:pt>
                <c:pt idx="2">
                  <c:v>102</c:v>
                </c:pt>
                <c:pt idx="3">
                  <c:v>103</c:v>
                </c:pt>
                <c:pt idx="4">
                  <c:v>104</c:v>
                </c:pt>
                <c:pt idx="5">
                  <c:v>105</c:v>
                </c:pt>
                <c:pt idx="6">
                  <c:v>106</c:v>
                </c:pt>
                <c:pt idx="7">
                  <c:v>107</c:v>
                </c:pt>
                <c:pt idx="8">
                  <c:v>108</c:v>
                </c:pt>
                <c:pt idx="9">
                  <c:v>109</c:v>
                </c:pt>
                <c:pt idx="10">
                  <c:v>110</c:v>
                </c:pt>
                <c:pt idx="11">
                  <c:v>111</c:v>
                </c:pt>
                <c:pt idx="12">
                  <c:v>112</c:v>
                </c:pt>
                <c:pt idx="13">
                  <c:v>113</c:v>
                </c:pt>
                <c:pt idx="14">
                  <c:v>114</c:v>
                </c:pt>
                <c:pt idx="15">
                  <c:v>115</c:v>
                </c:pt>
                <c:pt idx="16">
                  <c:v>116</c:v>
                </c:pt>
                <c:pt idx="17">
                  <c:v>117</c:v>
                </c:pt>
                <c:pt idx="18">
                  <c:v>118</c:v>
                </c:pt>
                <c:pt idx="19">
                  <c:v>119</c:v>
                </c:pt>
                <c:pt idx="20">
                  <c:v>120</c:v>
                </c:pt>
                <c:pt idx="21">
                  <c:v>121</c:v>
                </c:pt>
                <c:pt idx="22">
                  <c:v>122</c:v>
                </c:pt>
                <c:pt idx="23">
                  <c:v>123</c:v>
                </c:pt>
                <c:pt idx="24">
                  <c:v>124</c:v>
                </c:pt>
                <c:pt idx="25">
                  <c:v>125</c:v>
                </c:pt>
                <c:pt idx="26">
                  <c:v>126</c:v>
                </c:pt>
                <c:pt idx="27">
                  <c:v>127</c:v>
                </c:pt>
                <c:pt idx="28">
                  <c:v>128</c:v>
                </c:pt>
                <c:pt idx="29">
                  <c:v>129</c:v>
                </c:pt>
                <c:pt idx="30">
                  <c:v>130</c:v>
                </c:pt>
                <c:pt idx="31">
                  <c:v>131</c:v>
                </c:pt>
                <c:pt idx="32">
                  <c:v>132</c:v>
                </c:pt>
                <c:pt idx="33">
                  <c:v>133</c:v>
                </c:pt>
                <c:pt idx="34">
                  <c:v>134</c:v>
                </c:pt>
                <c:pt idx="35">
                  <c:v>135</c:v>
                </c:pt>
                <c:pt idx="36">
                  <c:v>136</c:v>
                </c:pt>
                <c:pt idx="37">
                  <c:v>137</c:v>
                </c:pt>
                <c:pt idx="38">
                  <c:v>138</c:v>
                </c:pt>
                <c:pt idx="39">
                  <c:v>139</c:v>
                </c:pt>
                <c:pt idx="40">
                  <c:v>140</c:v>
                </c:pt>
                <c:pt idx="41">
                  <c:v>141</c:v>
                </c:pt>
                <c:pt idx="42">
                  <c:v>142</c:v>
                </c:pt>
                <c:pt idx="43">
                  <c:v>143</c:v>
                </c:pt>
                <c:pt idx="44">
                  <c:v>144</c:v>
                </c:pt>
                <c:pt idx="45">
                  <c:v>145</c:v>
                </c:pt>
                <c:pt idx="46">
                  <c:v>146</c:v>
                </c:pt>
                <c:pt idx="47">
                  <c:v>147</c:v>
                </c:pt>
                <c:pt idx="48">
                  <c:v>148</c:v>
                </c:pt>
                <c:pt idx="49">
                  <c:v>149</c:v>
                </c:pt>
                <c:pt idx="50">
                  <c:v>150</c:v>
                </c:pt>
                <c:pt idx="51">
                  <c:v>151</c:v>
                </c:pt>
                <c:pt idx="52">
                  <c:v>152</c:v>
                </c:pt>
                <c:pt idx="53">
                  <c:v>153</c:v>
                </c:pt>
                <c:pt idx="54">
                  <c:v>154</c:v>
                </c:pt>
                <c:pt idx="55">
                  <c:v>155</c:v>
                </c:pt>
                <c:pt idx="56">
                  <c:v>156</c:v>
                </c:pt>
                <c:pt idx="57">
                  <c:v>157</c:v>
                </c:pt>
                <c:pt idx="58">
                  <c:v>158</c:v>
                </c:pt>
                <c:pt idx="59">
                  <c:v>159</c:v>
                </c:pt>
                <c:pt idx="60">
                  <c:v>160</c:v>
                </c:pt>
                <c:pt idx="61">
                  <c:v>161</c:v>
                </c:pt>
                <c:pt idx="62">
                  <c:v>162</c:v>
                </c:pt>
                <c:pt idx="63">
                  <c:v>163</c:v>
                </c:pt>
                <c:pt idx="64">
                  <c:v>164</c:v>
                </c:pt>
                <c:pt idx="65">
                  <c:v>165</c:v>
                </c:pt>
                <c:pt idx="66">
                  <c:v>166</c:v>
                </c:pt>
                <c:pt idx="67">
                  <c:v>167</c:v>
                </c:pt>
                <c:pt idx="68">
                  <c:v>168</c:v>
                </c:pt>
                <c:pt idx="69">
                  <c:v>169</c:v>
                </c:pt>
                <c:pt idx="70">
                  <c:v>170</c:v>
                </c:pt>
                <c:pt idx="71">
                  <c:v>171</c:v>
                </c:pt>
                <c:pt idx="72">
                  <c:v>172</c:v>
                </c:pt>
                <c:pt idx="73">
                  <c:v>173</c:v>
                </c:pt>
                <c:pt idx="74">
                  <c:v>174</c:v>
                </c:pt>
                <c:pt idx="75">
                  <c:v>175</c:v>
                </c:pt>
                <c:pt idx="76">
                  <c:v>176</c:v>
                </c:pt>
                <c:pt idx="77">
                  <c:v>177</c:v>
                </c:pt>
                <c:pt idx="78">
                  <c:v>178</c:v>
                </c:pt>
                <c:pt idx="79">
                  <c:v>179</c:v>
                </c:pt>
                <c:pt idx="80">
                  <c:v>180</c:v>
                </c:pt>
                <c:pt idx="81">
                  <c:v>181</c:v>
                </c:pt>
                <c:pt idx="82">
                  <c:v>182</c:v>
                </c:pt>
                <c:pt idx="83">
                  <c:v>183</c:v>
                </c:pt>
                <c:pt idx="84">
                  <c:v>184</c:v>
                </c:pt>
                <c:pt idx="85">
                  <c:v>185</c:v>
                </c:pt>
                <c:pt idx="86">
                  <c:v>186</c:v>
                </c:pt>
                <c:pt idx="87">
                  <c:v>187</c:v>
                </c:pt>
                <c:pt idx="88">
                  <c:v>188</c:v>
                </c:pt>
                <c:pt idx="89">
                  <c:v>189</c:v>
                </c:pt>
                <c:pt idx="90">
                  <c:v>190</c:v>
                </c:pt>
                <c:pt idx="91">
                  <c:v>191</c:v>
                </c:pt>
                <c:pt idx="92">
                  <c:v>192</c:v>
                </c:pt>
                <c:pt idx="93">
                  <c:v>193</c:v>
                </c:pt>
                <c:pt idx="94">
                  <c:v>194</c:v>
                </c:pt>
                <c:pt idx="95">
                  <c:v>195</c:v>
                </c:pt>
                <c:pt idx="96">
                  <c:v>196</c:v>
                </c:pt>
                <c:pt idx="97">
                  <c:v>197</c:v>
                </c:pt>
                <c:pt idx="98">
                  <c:v>198</c:v>
                </c:pt>
                <c:pt idx="99">
                  <c:v>199</c:v>
                </c:pt>
                <c:pt idx="100">
                  <c:v>200</c:v>
                </c:pt>
                <c:pt idx="101">
                  <c:v>201</c:v>
                </c:pt>
                <c:pt idx="102">
                  <c:v>202</c:v>
                </c:pt>
                <c:pt idx="103">
                  <c:v>203</c:v>
                </c:pt>
                <c:pt idx="104">
                  <c:v>204</c:v>
                </c:pt>
                <c:pt idx="105">
                  <c:v>205</c:v>
                </c:pt>
                <c:pt idx="106">
                  <c:v>206</c:v>
                </c:pt>
                <c:pt idx="107">
                  <c:v>207</c:v>
                </c:pt>
                <c:pt idx="108">
                  <c:v>208</c:v>
                </c:pt>
                <c:pt idx="109">
                  <c:v>209</c:v>
                </c:pt>
                <c:pt idx="110">
                  <c:v>210</c:v>
                </c:pt>
                <c:pt idx="111">
                  <c:v>211</c:v>
                </c:pt>
                <c:pt idx="112">
                  <c:v>212</c:v>
                </c:pt>
                <c:pt idx="113">
                  <c:v>213</c:v>
                </c:pt>
                <c:pt idx="114">
                  <c:v>214</c:v>
                </c:pt>
                <c:pt idx="115">
                  <c:v>215</c:v>
                </c:pt>
                <c:pt idx="116">
                  <c:v>216</c:v>
                </c:pt>
                <c:pt idx="117">
                  <c:v>217</c:v>
                </c:pt>
                <c:pt idx="118">
                  <c:v>218</c:v>
                </c:pt>
                <c:pt idx="119">
                  <c:v>219</c:v>
                </c:pt>
                <c:pt idx="120">
                  <c:v>220</c:v>
                </c:pt>
                <c:pt idx="121">
                  <c:v>221</c:v>
                </c:pt>
                <c:pt idx="122">
                  <c:v>222</c:v>
                </c:pt>
                <c:pt idx="123">
                  <c:v>223</c:v>
                </c:pt>
                <c:pt idx="124">
                  <c:v>224</c:v>
                </c:pt>
                <c:pt idx="125">
                  <c:v>225</c:v>
                </c:pt>
                <c:pt idx="126">
                  <c:v>226</c:v>
                </c:pt>
                <c:pt idx="127">
                  <c:v>227</c:v>
                </c:pt>
                <c:pt idx="128">
                  <c:v>228</c:v>
                </c:pt>
                <c:pt idx="129">
                  <c:v>229</c:v>
                </c:pt>
                <c:pt idx="130">
                  <c:v>230</c:v>
                </c:pt>
                <c:pt idx="131">
                  <c:v>231</c:v>
                </c:pt>
                <c:pt idx="132">
                  <c:v>232</c:v>
                </c:pt>
                <c:pt idx="133">
                  <c:v>233</c:v>
                </c:pt>
                <c:pt idx="134">
                  <c:v>234</c:v>
                </c:pt>
                <c:pt idx="135">
                  <c:v>235</c:v>
                </c:pt>
                <c:pt idx="136">
                  <c:v>236</c:v>
                </c:pt>
                <c:pt idx="137">
                  <c:v>237</c:v>
                </c:pt>
                <c:pt idx="138">
                  <c:v>238</c:v>
                </c:pt>
                <c:pt idx="139">
                  <c:v>239</c:v>
                </c:pt>
                <c:pt idx="140">
                  <c:v>240</c:v>
                </c:pt>
              </c:numCache>
            </c:numRef>
          </c:cat>
          <c:val>
            <c:numRef>
              <c:f>計算表!$E$6:$E$146</c:f>
              <c:numCache>
                <c:formatCode>#,##0.0;[Red]\-#,##0.0</c:formatCode>
                <c:ptCount val="141"/>
                <c:pt idx="0">
                  <c:v>99.4</c:v>
                </c:pt>
                <c:pt idx="1">
                  <c:v>99.664000000000001</c:v>
                </c:pt>
                <c:pt idx="2">
                  <c:v>100.55800000000001</c:v>
                </c:pt>
                <c:pt idx="3">
                  <c:v>101.452</c:v>
                </c:pt>
                <c:pt idx="4">
                  <c:v>102.346</c:v>
                </c:pt>
                <c:pt idx="5">
                  <c:v>103.24000000000001</c:v>
                </c:pt>
                <c:pt idx="6">
                  <c:v>104.134</c:v>
                </c:pt>
                <c:pt idx="7">
                  <c:v>105.02800000000001</c:v>
                </c:pt>
                <c:pt idx="8">
                  <c:v>105.922</c:v>
                </c:pt>
                <c:pt idx="9">
                  <c:v>106.816</c:v>
                </c:pt>
                <c:pt idx="10">
                  <c:v>107.71000000000001</c:v>
                </c:pt>
                <c:pt idx="11">
                  <c:v>108.604</c:v>
                </c:pt>
                <c:pt idx="12">
                  <c:v>109.498</c:v>
                </c:pt>
                <c:pt idx="13">
                  <c:v>110.392</c:v>
                </c:pt>
                <c:pt idx="14">
                  <c:v>111.286</c:v>
                </c:pt>
                <c:pt idx="15">
                  <c:v>112.18</c:v>
                </c:pt>
                <c:pt idx="16">
                  <c:v>113.074</c:v>
                </c:pt>
                <c:pt idx="17">
                  <c:v>113.97800000000001</c:v>
                </c:pt>
                <c:pt idx="18">
                  <c:v>114.872</c:v>
                </c:pt>
                <c:pt idx="19">
                  <c:v>115.76600000000001</c:v>
                </c:pt>
                <c:pt idx="20">
                  <c:v>116.66</c:v>
                </c:pt>
                <c:pt idx="21">
                  <c:v>117.554</c:v>
                </c:pt>
                <c:pt idx="22">
                  <c:v>118.44800000000001</c:v>
                </c:pt>
                <c:pt idx="23">
                  <c:v>119.342</c:v>
                </c:pt>
                <c:pt idx="24">
                  <c:v>120.236</c:v>
                </c:pt>
                <c:pt idx="25">
                  <c:v>121.13</c:v>
                </c:pt>
                <c:pt idx="26">
                  <c:v>122.024</c:v>
                </c:pt>
                <c:pt idx="27">
                  <c:v>122.91800000000001</c:v>
                </c:pt>
                <c:pt idx="28">
                  <c:v>123.812</c:v>
                </c:pt>
                <c:pt idx="29">
                  <c:v>124.706</c:v>
                </c:pt>
                <c:pt idx="30">
                  <c:v>109.05799999999999</c:v>
                </c:pt>
                <c:pt idx="31">
                  <c:v>109.83059999999999</c:v>
                </c:pt>
                <c:pt idx="32">
                  <c:v>110.59320000000001</c:v>
                </c:pt>
                <c:pt idx="33">
                  <c:v>111.36580000000001</c:v>
                </c:pt>
                <c:pt idx="34">
                  <c:v>112.1284</c:v>
                </c:pt>
                <c:pt idx="35">
                  <c:v>112.89099999999999</c:v>
                </c:pt>
                <c:pt idx="36">
                  <c:v>113.6636</c:v>
                </c:pt>
                <c:pt idx="37">
                  <c:v>114.42620000000001</c:v>
                </c:pt>
                <c:pt idx="38">
                  <c:v>115.19879999999999</c:v>
                </c:pt>
                <c:pt idx="39">
                  <c:v>115.96139999999998</c:v>
                </c:pt>
                <c:pt idx="40">
                  <c:v>116.73400000000001</c:v>
                </c:pt>
                <c:pt idx="41">
                  <c:v>117.4966</c:v>
                </c:pt>
                <c:pt idx="42">
                  <c:v>118.26919999999998</c:v>
                </c:pt>
                <c:pt idx="43">
                  <c:v>119.03180000000002</c:v>
                </c:pt>
                <c:pt idx="44">
                  <c:v>119.8044</c:v>
                </c:pt>
                <c:pt idx="45">
                  <c:v>120.56699999999999</c:v>
                </c:pt>
                <c:pt idx="46">
                  <c:v>121.33960000000002</c:v>
                </c:pt>
                <c:pt idx="47">
                  <c:v>122.10220000000001</c:v>
                </c:pt>
                <c:pt idx="48">
                  <c:v>122.87479999999999</c:v>
                </c:pt>
                <c:pt idx="49">
                  <c:v>123.6374</c:v>
                </c:pt>
                <c:pt idx="50">
                  <c:v>124.41000000000001</c:v>
                </c:pt>
                <c:pt idx="51">
                  <c:v>125.17260000000002</c:v>
                </c:pt>
                <c:pt idx="52">
                  <c:v>125.9452</c:v>
                </c:pt>
                <c:pt idx="53">
                  <c:v>126.70779999999999</c:v>
                </c:pt>
                <c:pt idx="54">
                  <c:v>127.47039999999998</c:v>
                </c:pt>
                <c:pt idx="55">
                  <c:v>128.24299999999999</c:v>
                </c:pt>
                <c:pt idx="56">
                  <c:v>129.00560000000002</c:v>
                </c:pt>
                <c:pt idx="57">
                  <c:v>129.7782</c:v>
                </c:pt>
                <c:pt idx="58">
                  <c:v>130.54080000000002</c:v>
                </c:pt>
                <c:pt idx="59">
                  <c:v>131.3134</c:v>
                </c:pt>
                <c:pt idx="60">
                  <c:v>132.07599999999999</c:v>
                </c:pt>
                <c:pt idx="61">
                  <c:v>132.8486</c:v>
                </c:pt>
                <c:pt idx="62">
                  <c:v>133.6112</c:v>
                </c:pt>
                <c:pt idx="63">
                  <c:v>134.40379999999999</c:v>
                </c:pt>
                <c:pt idx="64">
                  <c:v>135.2064</c:v>
                </c:pt>
                <c:pt idx="65">
                  <c:v>136.01900000000001</c:v>
                </c:pt>
                <c:pt idx="66">
                  <c:v>136.82159999999999</c:v>
                </c:pt>
                <c:pt idx="67">
                  <c:v>137.63419999999999</c:v>
                </c:pt>
                <c:pt idx="68">
                  <c:v>138.43679999999998</c:v>
                </c:pt>
                <c:pt idx="69">
                  <c:v>139.24940000000001</c:v>
                </c:pt>
                <c:pt idx="70">
                  <c:v>140.05200000000002</c:v>
                </c:pt>
                <c:pt idx="71">
                  <c:v>140.8646</c:v>
                </c:pt>
                <c:pt idx="72">
                  <c:v>141.66720000000001</c:v>
                </c:pt>
                <c:pt idx="73">
                  <c:v>142.47979999999998</c:v>
                </c:pt>
                <c:pt idx="74">
                  <c:v>143.2824</c:v>
                </c:pt>
                <c:pt idx="75">
                  <c:v>144.08500000000001</c:v>
                </c:pt>
                <c:pt idx="76">
                  <c:v>144.89760000000001</c:v>
                </c:pt>
                <c:pt idx="77">
                  <c:v>145.7002</c:v>
                </c:pt>
                <c:pt idx="78">
                  <c:v>146.5128</c:v>
                </c:pt>
                <c:pt idx="79">
                  <c:v>147.31539999999998</c:v>
                </c:pt>
                <c:pt idx="80">
                  <c:v>148.12799999999999</c:v>
                </c:pt>
                <c:pt idx="81">
                  <c:v>148.92060000000001</c:v>
                </c:pt>
                <c:pt idx="82">
                  <c:v>149.72320000000002</c:v>
                </c:pt>
                <c:pt idx="83">
                  <c:v>150.51580000000001</c:v>
                </c:pt>
                <c:pt idx="84">
                  <c:v>151.3184</c:v>
                </c:pt>
                <c:pt idx="85">
                  <c:v>152.11099999999999</c:v>
                </c:pt>
                <c:pt idx="86">
                  <c:v>152.91360000000003</c:v>
                </c:pt>
                <c:pt idx="87">
                  <c:v>153.70620000000002</c:v>
                </c:pt>
                <c:pt idx="88">
                  <c:v>154.49860000000001</c:v>
                </c:pt>
                <c:pt idx="89">
                  <c:v>155.24530000000001</c:v>
                </c:pt>
                <c:pt idx="90">
                  <c:v>156.00710000000001</c:v>
                </c:pt>
                <c:pt idx="91">
                  <c:v>156.76900000000001</c:v>
                </c:pt>
                <c:pt idx="92">
                  <c:v>157.5461</c:v>
                </c:pt>
                <c:pt idx="93">
                  <c:v>158.30810000000002</c:v>
                </c:pt>
                <c:pt idx="94">
                  <c:v>159.07</c:v>
                </c:pt>
                <c:pt idx="95">
                  <c:v>159.84710000000001</c:v>
                </c:pt>
                <c:pt idx="96">
                  <c:v>160.60910000000001</c:v>
                </c:pt>
                <c:pt idx="97">
                  <c:v>161.3862</c:v>
                </c:pt>
                <c:pt idx="98">
                  <c:v>162.1481</c:v>
                </c:pt>
                <c:pt idx="99">
                  <c:v>162.92519999999996</c:v>
                </c:pt>
                <c:pt idx="100">
                  <c:v>163.68720000000002</c:v>
                </c:pt>
                <c:pt idx="101">
                  <c:v>164.1069</c:v>
                </c:pt>
                <c:pt idx="102">
                  <c:v>164.8689</c:v>
                </c:pt>
                <c:pt idx="103">
                  <c:v>165.64589999999998</c:v>
                </c:pt>
                <c:pt idx="104">
                  <c:v>166.40790000000001</c:v>
                </c:pt>
                <c:pt idx="105">
                  <c:v>167.185</c:v>
                </c:pt>
                <c:pt idx="106">
                  <c:v>167.947</c:v>
                </c:pt>
                <c:pt idx="107">
                  <c:v>168.72399999999999</c:v>
                </c:pt>
                <c:pt idx="108">
                  <c:v>169.48599999999999</c:v>
                </c:pt>
                <c:pt idx="109">
                  <c:v>170.26310000000001</c:v>
                </c:pt>
                <c:pt idx="110">
                  <c:v>171.02500000000001</c:v>
                </c:pt>
                <c:pt idx="111">
                  <c:v>171.8021</c:v>
                </c:pt>
                <c:pt idx="112">
                  <c:v>172.56410000000002</c:v>
                </c:pt>
                <c:pt idx="113">
                  <c:v>173.32610000000003</c:v>
                </c:pt>
                <c:pt idx="114">
                  <c:v>174.10310000000001</c:v>
                </c:pt>
                <c:pt idx="115">
                  <c:v>174.86509999999998</c:v>
                </c:pt>
                <c:pt idx="116">
                  <c:v>175.64219999999997</c:v>
                </c:pt>
                <c:pt idx="117">
                  <c:v>176.4042</c:v>
                </c:pt>
                <c:pt idx="118">
                  <c:v>177.18119999999999</c:v>
                </c:pt>
                <c:pt idx="119">
                  <c:v>177.94320000000002</c:v>
                </c:pt>
                <c:pt idx="120">
                  <c:v>178.72029999999998</c:v>
                </c:pt>
                <c:pt idx="121">
                  <c:v>179.48219999999998</c:v>
                </c:pt>
                <c:pt idx="122">
                  <c:v>180.2593</c:v>
                </c:pt>
                <c:pt idx="123">
                  <c:v>181.0213</c:v>
                </c:pt>
                <c:pt idx="124">
                  <c:v>181.79840000000002</c:v>
                </c:pt>
                <c:pt idx="125">
                  <c:v>182.56029999999998</c:v>
                </c:pt>
                <c:pt idx="126">
                  <c:v>183.3374</c:v>
                </c:pt>
                <c:pt idx="127">
                  <c:v>184.0994</c:v>
                </c:pt>
                <c:pt idx="128">
                  <c:v>184.87649999999999</c:v>
                </c:pt>
                <c:pt idx="129">
                  <c:v>185.63839999999999</c:v>
                </c:pt>
                <c:pt idx="130">
                  <c:v>186.41550000000001</c:v>
                </c:pt>
                <c:pt idx="131">
                  <c:v>187.17750000000001</c:v>
                </c:pt>
                <c:pt idx="132">
                  <c:v>187.93940000000001</c:v>
                </c:pt>
                <c:pt idx="133">
                  <c:v>188.7165</c:v>
                </c:pt>
                <c:pt idx="134">
                  <c:v>189.47849999999997</c:v>
                </c:pt>
                <c:pt idx="135">
                  <c:v>190.25560000000002</c:v>
                </c:pt>
                <c:pt idx="136">
                  <c:v>191.01749999999998</c:v>
                </c:pt>
                <c:pt idx="137">
                  <c:v>191.7946</c:v>
                </c:pt>
                <c:pt idx="138">
                  <c:v>192.5566</c:v>
                </c:pt>
                <c:pt idx="139">
                  <c:v>193.33360000000002</c:v>
                </c:pt>
                <c:pt idx="140">
                  <c:v>194.09559999999999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D7-469F-918D-9D101BABD1C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計算表!$C$6:$C$146</c:f>
              <c:numCache>
                <c:formatCode>#,##0.0;[Red]\-#,##0.0</c:formatCode>
                <c:ptCount val="141"/>
                <c:pt idx="0">
                  <c:v>100</c:v>
                </c:pt>
                <c:pt idx="1">
                  <c:v>101</c:v>
                </c:pt>
                <c:pt idx="2">
                  <c:v>102</c:v>
                </c:pt>
                <c:pt idx="3">
                  <c:v>103</c:v>
                </c:pt>
                <c:pt idx="4">
                  <c:v>104</c:v>
                </c:pt>
                <c:pt idx="5">
                  <c:v>105</c:v>
                </c:pt>
                <c:pt idx="6">
                  <c:v>106</c:v>
                </c:pt>
                <c:pt idx="7">
                  <c:v>107</c:v>
                </c:pt>
                <c:pt idx="8">
                  <c:v>108</c:v>
                </c:pt>
                <c:pt idx="9">
                  <c:v>109</c:v>
                </c:pt>
                <c:pt idx="10">
                  <c:v>110</c:v>
                </c:pt>
                <c:pt idx="11">
                  <c:v>111</c:v>
                </c:pt>
                <c:pt idx="12">
                  <c:v>112</c:v>
                </c:pt>
                <c:pt idx="13">
                  <c:v>113</c:v>
                </c:pt>
                <c:pt idx="14">
                  <c:v>114</c:v>
                </c:pt>
                <c:pt idx="15">
                  <c:v>115</c:v>
                </c:pt>
                <c:pt idx="16">
                  <c:v>116</c:v>
                </c:pt>
                <c:pt idx="17">
                  <c:v>117</c:v>
                </c:pt>
                <c:pt idx="18">
                  <c:v>118</c:v>
                </c:pt>
                <c:pt idx="19">
                  <c:v>119</c:v>
                </c:pt>
                <c:pt idx="20">
                  <c:v>120</c:v>
                </c:pt>
                <c:pt idx="21">
                  <c:v>121</c:v>
                </c:pt>
                <c:pt idx="22">
                  <c:v>122</c:v>
                </c:pt>
                <c:pt idx="23">
                  <c:v>123</c:v>
                </c:pt>
                <c:pt idx="24">
                  <c:v>124</c:v>
                </c:pt>
                <c:pt idx="25">
                  <c:v>125</c:v>
                </c:pt>
                <c:pt idx="26">
                  <c:v>126</c:v>
                </c:pt>
                <c:pt idx="27">
                  <c:v>127</c:v>
                </c:pt>
                <c:pt idx="28">
                  <c:v>128</c:v>
                </c:pt>
                <c:pt idx="29">
                  <c:v>129</c:v>
                </c:pt>
                <c:pt idx="30">
                  <c:v>130</c:v>
                </c:pt>
                <c:pt idx="31">
                  <c:v>131</c:v>
                </c:pt>
                <c:pt idx="32">
                  <c:v>132</c:v>
                </c:pt>
                <c:pt idx="33">
                  <c:v>133</c:v>
                </c:pt>
                <c:pt idx="34">
                  <c:v>134</c:v>
                </c:pt>
                <c:pt idx="35">
                  <c:v>135</c:v>
                </c:pt>
                <c:pt idx="36">
                  <c:v>136</c:v>
                </c:pt>
                <c:pt idx="37">
                  <c:v>137</c:v>
                </c:pt>
                <c:pt idx="38">
                  <c:v>138</c:v>
                </c:pt>
                <c:pt idx="39">
                  <c:v>139</c:v>
                </c:pt>
                <c:pt idx="40">
                  <c:v>140</c:v>
                </c:pt>
                <c:pt idx="41">
                  <c:v>141</c:v>
                </c:pt>
                <c:pt idx="42">
                  <c:v>142</c:v>
                </c:pt>
                <c:pt idx="43">
                  <c:v>143</c:v>
                </c:pt>
                <c:pt idx="44">
                  <c:v>144</c:v>
                </c:pt>
                <c:pt idx="45">
                  <c:v>145</c:v>
                </c:pt>
                <c:pt idx="46">
                  <c:v>146</c:v>
                </c:pt>
                <c:pt idx="47">
                  <c:v>147</c:v>
                </c:pt>
                <c:pt idx="48">
                  <c:v>148</c:v>
                </c:pt>
                <c:pt idx="49">
                  <c:v>149</c:v>
                </c:pt>
                <c:pt idx="50">
                  <c:v>150</c:v>
                </c:pt>
                <c:pt idx="51">
                  <c:v>151</c:v>
                </c:pt>
                <c:pt idx="52">
                  <c:v>152</c:v>
                </c:pt>
                <c:pt idx="53">
                  <c:v>153</c:v>
                </c:pt>
                <c:pt idx="54">
                  <c:v>154</c:v>
                </c:pt>
                <c:pt idx="55">
                  <c:v>155</c:v>
                </c:pt>
                <c:pt idx="56">
                  <c:v>156</c:v>
                </c:pt>
                <c:pt idx="57">
                  <c:v>157</c:v>
                </c:pt>
                <c:pt idx="58">
                  <c:v>158</c:v>
                </c:pt>
                <c:pt idx="59">
                  <c:v>159</c:v>
                </c:pt>
                <c:pt idx="60">
                  <c:v>160</c:v>
                </c:pt>
                <c:pt idx="61">
                  <c:v>161</c:v>
                </c:pt>
                <c:pt idx="62">
                  <c:v>162</c:v>
                </c:pt>
                <c:pt idx="63">
                  <c:v>163</c:v>
                </c:pt>
                <c:pt idx="64">
                  <c:v>164</c:v>
                </c:pt>
                <c:pt idx="65">
                  <c:v>165</c:v>
                </c:pt>
                <c:pt idx="66">
                  <c:v>166</c:v>
                </c:pt>
                <c:pt idx="67">
                  <c:v>167</c:v>
                </c:pt>
                <c:pt idx="68">
                  <c:v>168</c:v>
                </c:pt>
                <c:pt idx="69">
                  <c:v>169</c:v>
                </c:pt>
                <c:pt idx="70">
                  <c:v>170</c:v>
                </c:pt>
                <c:pt idx="71">
                  <c:v>171</c:v>
                </c:pt>
                <c:pt idx="72">
                  <c:v>172</c:v>
                </c:pt>
                <c:pt idx="73">
                  <c:v>173</c:v>
                </c:pt>
                <c:pt idx="74">
                  <c:v>174</c:v>
                </c:pt>
                <c:pt idx="75">
                  <c:v>175</c:v>
                </c:pt>
                <c:pt idx="76">
                  <c:v>176</c:v>
                </c:pt>
                <c:pt idx="77">
                  <c:v>177</c:v>
                </c:pt>
                <c:pt idx="78">
                  <c:v>178</c:v>
                </c:pt>
                <c:pt idx="79">
                  <c:v>179</c:v>
                </c:pt>
                <c:pt idx="80">
                  <c:v>180</c:v>
                </c:pt>
                <c:pt idx="81">
                  <c:v>181</c:v>
                </c:pt>
                <c:pt idx="82">
                  <c:v>182</c:v>
                </c:pt>
                <c:pt idx="83">
                  <c:v>183</c:v>
                </c:pt>
                <c:pt idx="84">
                  <c:v>184</c:v>
                </c:pt>
                <c:pt idx="85">
                  <c:v>185</c:v>
                </c:pt>
                <c:pt idx="86">
                  <c:v>186</c:v>
                </c:pt>
                <c:pt idx="87">
                  <c:v>187</c:v>
                </c:pt>
                <c:pt idx="88">
                  <c:v>188</c:v>
                </c:pt>
                <c:pt idx="89">
                  <c:v>189</c:v>
                </c:pt>
                <c:pt idx="90">
                  <c:v>190</c:v>
                </c:pt>
                <c:pt idx="91">
                  <c:v>191</c:v>
                </c:pt>
                <c:pt idx="92">
                  <c:v>192</c:v>
                </c:pt>
                <c:pt idx="93">
                  <c:v>193</c:v>
                </c:pt>
                <c:pt idx="94">
                  <c:v>194</c:v>
                </c:pt>
                <c:pt idx="95">
                  <c:v>195</c:v>
                </c:pt>
                <c:pt idx="96">
                  <c:v>196</c:v>
                </c:pt>
                <c:pt idx="97">
                  <c:v>197</c:v>
                </c:pt>
                <c:pt idx="98">
                  <c:v>198</c:v>
                </c:pt>
                <c:pt idx="99">
                  <c:v>199</c:v>
                </c:pt>
                <c:pt idx="100">
                  <c:v>200</c:v>
                </c:pt>
                <c:pt idx="101">
                  <c:v>201</c:v>
                </c:pt>
                <c:pt idx="102">
                  <c:v>202</c:v>
                </c:pt>
                <c:pt idx="103">
                  <c:v>203</c:v>
                </c:pt>
                <c:pt idx="104">
                  <c:v>204</c:v>
                </c:pt>
                <c:pt idx="105">
                  <c:v>205</c:v>
                </c:pt>
                <c:pt idx="106">
                  <c:v>206</c:v>
                </c:pt>
                <c:pt idx="107">
                  <c:v>207</c:v>
                </c:pt>
                <c:pt idx="108">
                  <c:v>208</c:v>
                </c:pt>
                <c:pt idx="109">
                  <c:v>209</c:v>
                </c:pt>
                <c:pt idx="110">
                  <c:v>210</c:v>
                </c:pt>
                <c:pt idx="111">
                  <c:v>211</c:v>
                </c:pt>
                <c:pt idx="112">
                  <c:v>212</c:v>
                </c:pt>
                <c:pt idx="113">
                  <c:v>213</c:v>
                </c:pt>
                <c:pt idx="114">
                  <c:v>214</c:v>
                </c:pt>
                <c:pt idx="115">
                  <c:v>215</c:v>
                </c:pt>
                <c:pt idx="116">
                  <c:v>216</c:v>
                </c:pt>
                <c:pt idx="117">
                  <c:v>217</c:v>
                </c:pt>
                <c:pt idx="118">
                  <c:v>218</c:v>
                </c:pt>
                <c:pt idx="119">
                  <c:v>219</c:v>
                </c:pt>
                <c:pt idx="120">
                  <c:v>220</c:v>
                </c:pt>
                <c:pt idx="121">
                  <c:v>221</c:v>
                </c:pt>
                <c:pt idx="122">
                  <c:v>222</c:v>
                </c:pt>
                <c:pt idx="123">
                  <c:v>223</c:v>
                </c:pt>
                <c:pt idx="124">
                  <c:v>224</c:v>
                </c:pt>
                <c:pt idx="125">
                  <c:v>225</c:v>
                </c:pt>
                <c:pt idx="126">
                  <c:v>226</c:v>
                </c:pt>
                <c:pt idx="127">
                  <c:v>227</c:v>
                </c:pt>
                <c:pt idx="128">
                  <c:v>228</c:v>
                </c:pt>
                <c:pt idx="129">
                  <c:v>229</c:v>
                </c:pt>
                <c:pt idx="130">
                  <c:v>230</c:v>
                </c:pt>
                <c:pt idx="131">
                  <c:v>231</c:v>
                </c:pt>
                <c:pt idx="132">
                  <c:v>232</c:v>
                </c:pt>
                <c:pt idx="133">
                  <c:v>233</c:v>
                </c:pt>
                <c:pt idx="134">
                  <c:v>234</c:v>
                </c:pt>
                <c:pt idx="135">
                  <c:v>235</c:v>
                </c:pt>
                <c:pt idx="136">
                  <c:v>236</c:v>
                </c:pt>
                <c:pt idx="137">
                  <c:v>237</c:v>
                </c:pt>
                <c:pt idx="138">
                  <c:v>238</c:v>
                </c:pt>
                <c:pt idx="139">
                  <c:v>239</c:v>
                </c:pt>
                <c:pt idx="140">
                  <c:v>240</c:v>
                </c:pt>
              </c:numCache>
            </c:numRef>
          </c:cat>
          <c:val>
            <c:numRef>
              <c:f>計算表!$F$6:$F$146</c:f>
              <c:numCache>
                <c:formatCode>#,##0.0;[Red]\-#,##0.0</c:formatCode>
                <c:ptCount val="141"/>
                <c:pt idx="0">
                  <c:v>421.19449999999995</c:v>
                </c:pt>
                <c:pt idx="1">
                  <c:v>421.45849999999996</c:v>
                </c:pt>
                <c:pt idx="2">
                  <c:v>422.35249999999996</c:v>
                </c:pt>
                <c:pt idx="3">
                  <c:v>423.24649999999997</c:v>
                </c:pt>
                <c:pt idx="4">
                  <c:v>424.14049999999997</c:v>
                </c:pt>
                <c:pt idx="5">
                  <c:v>425.03449999999998</c:v>
                </c:pt>
                <c:pt idx="6">
                  <c:v>425.92849999999999</c:v>
                </c:pt>
                <c:pt idx="7">
                  <c:v>426.82249999999999</c:v>
                </c:pt>
                <c:pt idx="8">
                  <c:v>427.7165</c:v>
                </c:pt>
                <c:pt idx="9">
                  <c:v>428.6105</c:v>
                </c:pt>
                <c:pt idx="10">
                  <c:v>429.50450000000001</c:v>
                </c:pt>
                <c:pt idx="11">
                  <c:v>430.39849999999996</c:v>
                </c:pt>
                <c:pt idx="12">
                  <c:v>431.29249999999996</c:v>
                </c:pt>
                <c:pt idx="13">
                  <c:v>432.18649999999997</c:v>
                </c:pt>
                <c:pt idx="14">
                  <c:v>433.08049999999997</c:v>
                </c:pt>
                <c:pt idx="15">
                  <c:v>433.97449999999998</c:v>
                </c:pt>
                <c:pt idx="16">
                  <c:v>434.86849999999998</c:v>
                </c:pt>
                <c:pt idx="17">
                  <c:v>435.77249999999998</c:v>
                </c:pt>
                <c:pt idx="18">
                  <c:v>436.66649999999998</c:v>
                </c:pt>
                <c:pt idx="19">
                  <c:v>437.56049999999999</c:v>
                </c:pt>
                <c:pt idx="20">
                  <c:v>438.45449999999994</c:v>
                </c:pt>
                <c:pt idx="21">
                  <c:v>439.34849999999994</c:v>
                </c:pt>
                <c:pt idx="22">
                  <c:v>440.24249999999995</c:v>
                </c:pt>
                <c:pt idx="23">
                  <c:v>441.13649999999996</c:v>
                </c:pt>
                <c:pt idx="24">
                  <c:v>442.03049999999996</c:v>
                </c:pt>
                <c:pt idx="25">
                  <c:v>442.92449999999997</c:v>
                </c:pt>
                <c:pt idx="26">
                  <c:v>443.81849999999997</c:v>
                </c:pt>
                <c:pt idx="27">
                  <c:v>444.71249999999998</c:v>
                </c:pt>
                <c:pt idx="28">
                  <c:v>445.60649999999998</c:v>
                </c:pt>
                <c:pt idx="29">
                  <c:v>446.50049999999999</c:v>
                </c:pt>
                <c:pt idx="30">
                  <c:v>430.85249999999996</c:v>
                </c:pt>
                <c:pt idx="31">
                  <c:v>431.62509999999997</c:v>
                </c:pt>
                <c:pt idx="32">
                  <c:v>432.3877</c:v>
                </c:pt>
                <c:pt idx="33">
                  <c:v>433.16030000000001</c:v>
                </c:pt>
                <c:pt idx="34">
                  <c:v>433.92289999999997</c:v>
                </c:pt>
                <c:pt idx="35">
                  <c:v>434.68549999999993</c:v>
                </c:pt>
                <c:pt idx="36">
                  <c:v>435.45809999999994</c:v>
                </c:pt>
                <c:pt idx="37">
                  <c:v>436.22069999999997</c:v>
                </c:pt>
                <c:pt idx="38">
                  <c:v>436.99329999999998</c:v>
                </c:pt>
                <c:pt idx="39">
                  <c:v>437.75589999999994</c:v>
                </c:pt>
                <c:pt idx="40">
                  <c:v>438.52850000000001</c:v>
                </c:pt>
                <c:pt idx="41">
                  <c:v>439.29109999999997</c:v>
                </c:pt>
                <c:pt idx="42">
                  <c:v>440.06369999999993</c:v>
                </c:pt>
                <c:pt idx="43">
                  <c:v>440.8263</c:v>
                </c:pt>
                <c:pt idx="44">
                  <c:v>441.59889999999996</c:v>
                </c:pt>
                <c:pt idx="45">
                  <c:v>442.36149999999998</c:v>
                </c:pt>
                <c:pt idx="46">
                  <c:v>443.13409999999999</c:v>
                </c:pt>
                <c:pt idx="47">
                  <c:v>443.89670000000001</c:v>
                </c:pt>
                <c:pt idx="48">
                  <c:v>444.66929999999996</c:v>
                </c:pt>
                <c:pt idx="49">
                  <c:v>445.43189999999998</c:v>
                </c:pt>
                <c:pt idx="50">
                  <c:v>446.2045</c:v>
                </c:pt>
                <c:pt idx="51">
                  <c:v>446.96709999999996</c:v>
                </c:pt>
                <c:pt idx="52">
                  <c:v>447.73969999999997</c:v>
                </c:pt>
                <c:pt idx="53">
                  <c:v>448.50229999999999</c:v>
                </c:pt>
                <c:pt idx="54">
                  <c:v>449.26489999999995</c:v>
                </c:pt>
                <c:pt idx="55">
                  <c:v>450.03749999999997</c:v>
                </c:pt>
                <c:pt idx="56">
                  <c:v>450.6001</c:v>
                </c:pt>
                <c:pt idx="57">
                  <c:v>451.37270000000001</c:v>
                </c:pt>
                <c:pt idx="58">
                  <c:v>452.13530000000003</c:v>
                </c:pt>
                <c:pt idx="59">
                  <c:v>452.90789999999998</c:v>
                </c:pt>
                <c:pt idx="60">
                  <c:v>453.67049999999995</c:v>
                </c:pt>
                <c:pt idx="61">
                  <c:v>453.84100000000001</c:v>
                </c:pt>
                <c:pt idx="62">
                  <c:v>454.60360000000003</c:v>
                </c:pt>
                <c:pt idx="63">
                  <c:v>455.39620000000002</c:v>
                </c:pt>
                <c:pt idx="64">
                  <c:v>456.19880000000001</c:v>
                </c:pt>
                <c:pt idx="65">
                  <c:v>457.01140000000004</c:v>
                </c:pt>
                <c:pt idx="66">
                  <c:v>457.55869999999999</c:v>
                </c:pt>
                <c:pt idx="67">
                  <c:v>457.87130000000002</c:v>
                </c:pt>
                <c:pt idx="68">
                  <c:v>458.6739</c:v>
                </c:pt>
                <c:pt idx="69">
                  <c:v>459.48649999999998</c:v>
                </c:pt>
                <c:pt idx="70">
                  <c:v>460.28910000000002</c:v>
                </c:pt>
                <c:pt idx="71">
                  <c:v>460.84649999999999</c:v>
                </c:pt>
                <c:pt idx="72">
                  <c:v>461.64909999999998</c:v>
                </c:pt>
                <c:pt idx="73">
                  <c:v>462.46169999999995</c:v>
                </c:pt>
                <c:pt idx="74">
                  <c:v>463.26429999999999</c:v>
                </c:pt>
                <c:pt idx="75">
                  <c:v>464.06690000000003</c:v>
                </c:pt>
                <c:pt idx="76">
                  <c:v>464.12420000000003</c:v>
                </c:pt>
                <c:pt idx="77">
                  <c:v>464.92680000000001</c:v>
                </c:pt>
                <c:pt idx="78">
                  <c:v>465.73940000000005</c:v>
                </c:pt>
                <c:pt idx="79">
                  <c:v>466.54200000000003</c:v>
                </c:pt>
                <c:pt idx="80">
                  <c:v>467.3546</c:v>
                </c:pt>
                <c:pt idx="81">
                  <c:v>467.89200000000005</c:v>
                </c:pt>
                <c:pt idx="82">
                  <c:v>468.69460000000004</c:v>
                </c:pt>
                <c:pt idx="83">
                  <c:v>468.98720000000003</c:v>
                </c:pt>
                <c:pt idx="84">
                  <c:v>469.78980000000001</c:v>
                </c:pt>
                <c:pt idx="85">
                  <c:v>470.58240000000001</c:v>
                </c:pt>
                <c:pt idx="86">
                  <c:v>471.12970000000001</c:v>
                </c:pt>
                <c:pt idx="87">
                  <c:v>471.92230000000001</c:v>
                </c:pt>
                <c:pt idx="88">
                  <c:v>472.71469999999999</c:v>
                </c:pt>
                <c:pt idx="89">
                  <c:v>473.46140000000003</c:v>
                </c:pt>
                <c:pt idx="90">
                  <c:v>474.22320000000002</c:v>
                </c:pt>
                <c:pt idx="91">
                  <c:v>474.22990000000004</c:v>
                </c:pt>
                <c:pt idx="92">
                  <c:v>475.00700000000006</c:v>
                </c:pt>
                <c:pt idx="93">
                  <c:v>475.76900000000006</c:v>
                </c:pt>
                <c:pt idx="94">
                  <c:v>476.53090000000003</c:v>
                </c:pt>
                <c:pt idx="95">
                  <c:v>477.30800000000005</c:v>
                </c:pt>
                <c:pt idx="96">
                  <c:v>478.07000000000005</c:v>
                </c:pt>
                <c:pt idx="97">
                  <c:v>478.84710000000007</c:v>
                </c:pt>
                <c:pt idx="98">
                  <c:v>479.1558</c:v>
                </c:pt>
                <c:pt idx="99">
                  <c:v>479.93289999999996</c:v>
                </c:pt>
                <c:pt idx="100">
                  <c:v>480.69490000000002</c:v>
                </c:pt>
                <c:pt idx="101">
                  <c:v>481.1146</c:v>
                </c:pt>
                <c:pt idx="102">
                  <c:v>481.42350000000005</c:v>
                </c:pt>
                <c:pt idx="103">
                  <c:v>482.20050000000003</c:v>
                </c:pt>
                <c:pt idx="104">
                  <c:v>482.96250000000009</c:v>
                </c:pt>
                <c:pt idx="105">
                  <c:v>483.73960000000005</c:v>
                </c:pt>
                <c:pt idx="106">
                  <c:v>484.50160000000005</c:v>
                </c:pt>
                <c:pt idx="107">
                  <c:v>485.27860000000004</c:v>
                </c:pt>
                <c:pt idx="108">
                  <c:v>486.04060000000004</c:v>
                </c:pt>
                <c:pt idx="109">
                  <c:v>486.81770000000006</c:v>
                </c:pt>
                <c:pt idx="110">
                  <c:v>487.57960000000003</c:v>
                </c:pt>
                <c:pt idx="111">
                  <c:v>488.35670000000005</c:v>
                </c:pt>
                <c:pt idx="112">
                  <c:v>489.1187000000001</c:v>
                </c:pt>
                <c:pt idx="113">
                  <c:v>489.88070000000005</c:v>
                </c:pt>
                <c:pt idx="114">
                  <c:v>490.65770000000009</c:v>
                </c:pt>
                <c:pt idx="115">
                  <c:v>491.41970000000003</c:v>
                </c:pt>
                <c:pt idx="116">
                  <c:v>492.19680000000005</c:v>
                </c:pt>
                <c:pt idx="117">
                  <c:v>492.95880000000005</c:v>
                </c:pt>
                <c:pt idx="118">
                  <c:v>493.73580000000004</c:v>
                </c:pt>
                <c:pt idx="119">
                  <c:v>494.4978000000001</c:v>
                </c:pt>
                <c:pt idx="120">
                  <c:v>495.2749</c:v>
                </c:pt>
                <c:pt idx="121">
                  <c:v>496.03680000000003</c:v>
                </c:pt>
                <c:pt idx="122">
                  <c:v>496.81390000000005</c:v>
                </c:pt>
                <c:pt idx="123">
                  <c:v>497.57590000000005</c:v>
                </c:pt>
                <c:pt idx="124">
                  <c:v>498.35300000000007</c:v>
                </c:pt>
                <c:pt idx="125">
                  <c:v>499.11490000000003</c:v>
                </c:pt>
                <c:pt idx="126">
                  <c:v>499.89200000000005</c:v>
                </c:pt>
                <c:pt idx="127">
                  <c:v>500.65400000000005</c:v>
                </c:pt>
                <c:pt idx="128">
                  <c:v>501.43110000000001</c:v>
                </c:pt>
                <c:pt idx="129">
                  <c:v>502.19300000000004</c:v>
                </c:pt>
                <c:pt idx="130">
                  <c:v>502.97010000000006</c:v>
                </c:pt>
                <c:pt idx="131">
                  <c:v>503.73210000000006</c:v>
                </c:pt>
                <c:pt idx="132">
                  <c:v>504.49400000000003</c:v>
                </c:pt>
                <c:pt idx="133">
                  <c:v>505.27110000000005</c:v>
                </c:pt>
                <c:pt idx="134">
                  <c:v>506.03309999999999</c:v>
                </c:pt>
                <c:pt idx="135">
                  <c:v>506.81020000000007</c:v>
                </c:pt>
                <c:pt idx="136">
                  <c:v>507.57210000000003</c:v>
                </c:pt>
                <c:pt idx="137">
                  <c:v>508.34920000000005</c:v>
                </c:pt>
                <c:pt idx="138">
                  <c:v>509.11120000000005</c:v>
                </c:pt>
                <c:pt idx="139">
                  <c:v>509.8882000000001</c:v>
                </c:pt>
                <c:pt idx="140">
                  <c:v>510.65020000000004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D7-469F-918D-9D101BABD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170047"/>
        <c:axId val="201172927"/>
      </c:lineChart>
      <c:catAx>
        <c:axId val="201170047"/>
        <c:scaling>
          <c:orientation val="minMax"/>
        </c:scaling>
        <c:delete val="0"/>
        <c:axPos val="b"/>
        <c:numFmt formatCode="#,##0.0;[Red]\-#,##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172927"/>
        <c:crosses val="autoZero"/>
        <c:auto val="1"/>
        <c:lblAlgn val="ctr"/>
        <c:lblOffset val="100"/>
        <c:noMultiLvlLbl val="0"/>
      </c:catAx>
      <c:valAx>
        <c:axId val="201172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;[Red]\-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170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38</xdr:row>
      <xdr:rowOff>85725</xdr:rowOff>
    </xdr:from>
    <xdr:to>
      <xdr:col>6</xdr:col>
      <xdr:colOff>685800</xdr:colOff>
      <xdr:row>38</xdr:row>
      <xdr:rowOff>104775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90087040-A3CB-0A1F-935D-0CAE5AF37EB7}"/>
            </a:ext>
          </a:extLst>
        </xdr:cNvPr>
        <xdr:cNvCxnSpPr/>
      </xdr:nvCxnSpPr>
      <xdr:spPr>
        <a:xfrm flipH="1" flipV="1">
          <a:off x="3409950" y="6029325"/>
          <a:ext cx="144780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38</xdr:row>
      <xdr:rowOff>123825</xdr:rowOff>
    </xdr:from>
    <xdr:to>
      <xdr:col>6</xdr:col>
      <xdr:colOff>676275</xdr:colOff>
      <xdr:row>54</xdr:row>
      <xdr:rowOff>76200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3752EE67-CCBC-428E-A1FB-DC9080F312E2}"/>
            </a:ext>
          </a:extLst>
        </xdr:cNvPr>
        <xdr:cNvCxnSpPr/>
      </xdr:nvCxnSpPr>
      <xdr:spPr>
        <a:xfrm flipH="1">
          <a:off x="2571750" y="6067425"/>
          <a:ext cx="2276475" cy="2390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771525</xdr:colOff>
      <xdr:row>18</xdr:row>
      <xdr:rowOff>114300</xdr:rowOff>
    </xdr:from>
    <xdr:to>
      <xdr:col>6</xdr:col>
      <xdr:colOff>771525</xdr:colOff>
      <xdr:row>21</xdr:row>
      <xdr:rowOff>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2E42B63F-C2A8-49AC-B3CF-0D2794908D18}"/>
            </a:ext>
          </a:extLst>
        </xdr:cNvPr>
        <xdr:cNvCxnSpPr/>
      </xdr:nvCxnSpPr>
      <xdr:spPr>
        <a:xfrm flipH="1">
          <a:off x="4133850" y="3009900"/>
          <a:ext cx="809625" cy="342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392206</xdr:colOff>
      <xdr:row>152</xdr:row>
      <xdr:rowOff>44823</xdr:rowOff>
    </xdr:from>
    <xdr:to>
      <xdr:col>18</xdr:col>
      <xdr:colOff>459441</xdr:colOff>
      <xdr:row>155</xdr:row>
      <xdr:rowOff>78441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6140D4F2-4E2B-3EAE-5AF2-51752451D936}"/>
            </a:ext>
          </a:extLst>
        </xdr:cNvPr>
        <xdr:cNvSpPr/>
      </xdr:nvSpPr>
      <xdr:spPr>
        <a:xfrm>
          <a:off x="12113559" y="23890941"/>
          <a:ext cx="728382" cy="504265"/>
        </a:xfrm>
        <a:prstGeom prst="ellipse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0</xdr:colOff>
      <xdr:row>151</xdr:row>
      <xdr:rowOff>22419</xdr:rowOff>
    </xdr:from>
    <xdr:to>
      <xdr:col>28</xdr:col>
      <xdr:colOff>56028</xdr:colOff>
      <xdr:row>179</xdr:row>
      <xdr:rowOff>100853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9B3D632D-3B36-4A2E-6574-C2DEA52606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12</xdr:col>
      <xdr:colOff>212912</xdr:colOff>
      <xdr:row>162</xdr:row>
      <xdr:rowOff>22412</xdr:rowOff>
    </xdr:from>
    <xdr:ext cx="811761" cy="3252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EE4462E-13C3-CC99-D0D6-CBC35769DE21}"/>
            </a:ext>
          </a:extLst>
        </xdr:cNvPr>
        <xdr:cNvSpPr txBox="1"/>
      </xdr:nvSpPr>
      <xdr:spPr>
        <a:xfrm>
          <a:off x="6398559" y="25437353"/>
          <a:ext cx="811761" cy="325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夫の手取り</a:t>
          </a:r>
        </a:p>
      </xdr:txBody>
    </xdr:sp>
    <xdr:clientData/>
  </xdr:oneCellAnchor>
  <xdr:oneCellAnchor>
    <xdr:from>
      <xdr:col>12</xdr:col>
      <xdr:colOff>208430</xdr:colOff>
      <xdr:row>168</xdr:row>
      <xdr:rowOff>129989</xdr:rowOff>
    </xdr:from>
    <xdr:ext cx="811761" cy="325217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FC5E17B-F019-415E-BA5C-443E471A87FC}"/>
            </a:ext>
          </a:extLst>
        </xdr:cNvPr>
        <xdr:cNvSpPr txBox="1"/>
      </xdr:nvSpPr>
      <xdr:spPr>
        <a:xfrm>
          <a:off x="6394077" y="26486224"/>
          <a:ext cx="811761" cy="325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妻の手取り</a:t>
          </a:r>
        </a:p>
      </xdr:txBody>
    </xdr:sp>
    <xdr:clientData/>
  </xdr:oneCellAnchor>
  <xdr:oneCellAnchor>
    <xdr:from>
      <xdr:col>12</xdr:col>
      <xdr:colOff>192741</xdr:colOff>
      <xdr:row>158</xdr:row>
      <xdr:rowOff>13448</xdr:rowOff>
    </xdr:from>
    <xdr:ext cx="1093889" cy="32521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B01D0DA-9C1D-4E08-86FC-DE934CEDBD8D}"/>
            </a:ext>
          </a:extLst>
        </xdr:cNvPr>
        <xdr:cNvSpPr txBox="1"/>
      </xdr:nvSpPr>
      <xdr:spPr>
        <a:xfrm>
          <a:off x="6378388" y="24800860"/>
          <a:ext cx="1093889" cy="325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夫＋妻の手取り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AAA36-CFEC-4CB9-80AF-9BB4074A28C9}">
  <dimension ref="B2:L210"/>
  <sheetViews>
    <sheetView showGridLines="0" tabSelected="1" workbookViewId="0"/>
  </sheetViews>
  <sheetFormatPr defaultRowHeight="12"/>
  <cols>
    <col min="1" max="1" width="1.625" style="1" customWidth="1"/>
    <col min="2" max="10" width="10.625" style="1" customWidth="1"/>
    <col min="11" max="16384" width="9" style="1"/>
  </cols>
  <sheetData>
    <row r="2" spans="2:12">
      <c r="B2" s="12"/>
      <c r="C2" s="13"/>
      <c r="D2" s="13"/>
      <c r="E2" s="13"/>
      <c r="F2" s="13"/>
      <c r="G2" s="13"/>
      <c r="H2" s="13"/>
      <c r="I2" s="13"/>
      <c r="J2" s="13"/>
      <c r="K2" s="13"/>
      <c r="L2" s="14"/>
    </row>
    <row r="3" spans="2:12">
      <c r="B3" s="15" t="s">
        <v>87</v>
      </c>
      <c r="C3" s="16"/>
      <c r="D3" s="16"/>
      <c r="E3" s="16"/>
      <c r="F3" s="16"/>
      <c r="G3" s="16"/>
      <c r="H3" s="16"/>
      <c r="I3" s="16"/>
      <c r="J3" s="16"/>
      <c r="K3" s="16"/>
      <c r="L3" s="17"/>
    </row>
    <row r="4" spans="2:12">
      <c r="B4" s="18"/>
      <c r="C4" s="19"/>
      <c r="D4" s="19"/>
      <c r="E4" s="19"/>
      <c r="F4" s="19"/>
      <c r="G4" s="19"/>
      <c r="H4" s="19"/>
      <c r="I4" s="19"/>
      <c r="J4" s="19"/>
      <c r="K4" s="19"/>
      <c r="L4" s="20"/>
    </row>
    <row r="6" spans="2:12">
      <c r="B6" s="1" t="s">
        <v>91</v>
      </c>
    </row>
    <row r="7" spans="2:12">
      <c r="B7" s="1" t="s">
        <v>89</v>
      </c>
    </row>
    <row r="8" spans="2:12">
      <c r="B8" s="1" t="s">
        <v>90</v>
      </c>
    </row>
    <row r="9" spans="2:12">
      <c r="B9" s="1" t="s">
        <v>92</v>
      </c>
    </row>
    <row r="10" spans="2:12">
      <c r="B10" s="1" t="s">
        <v>88</v>
      </c>
    </row>
    <row r="11" spans="2:12">
      <c r="B11" s="1" t="s">
        <v>102</v>
      </c>
    </row>
    <row r="12" spans="2:12">
      <c r="B12" s="1" t="s">
        <v>93</v>
      </c>
    </row>
    <row r="14" spans="2:12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4"/>
    </row>
    <row r="15" spans="2:12">
      <c r="B15" s="15" t="s">
        <v>79</v>
      </c>
      <c r="C15" s="16"/>
      <c r="D15" s="16"/>
      <c r="E15" s="16"/>
      <c r="F15" s="16"/>
      <c r="G15" s="16"/>
      <c r="H15" s="16"/>
      <c r="I15" s="16"/>
      <c r="J15" s="16"/>
      <c r="K15" s="16"/>
      <c r="L15" s="17"/>
    </row>
    <row r="16" spans="2:12">
      <c r="B16" s="18"/>
      <c r="C16" s="19"/>
      <c r="D16" s="19"/>
      <c r="E16" s="19"/>
      <c r="F16" s="19"/>
      <c r="G16" s="19"/>
      <c r="H16" s="19"/>
      <c r="I16" s="19"/>
      <c r="J16" s="19"/>
      <c r="K16" s="19"/>
      <c r="L16" s="20"/>
    </row>
    <row r="18" spans="2:12">
      <c r="B18" s="6" t="s">
        <v>11</v>
      </c>
      <c r="C18" s="8"/>
      <c r="D18" s="7"/>
      <c r="E18" s="9">
        <v>400</v>
      </c>
      <c r="F18" s="1" t="s">
        <v>9</v>
      </c>
    </row>
    <row r="19" spans="2:12">
      <c r="B19" s="6" t="s">
        <v>15</v>
      </c>
      <c r="C19" s="8"/>
      <c r="D19" s="7"/>
      <c r="E19" s="10">
        <v>9.1499999999999998E-2</v>
      </c>
      <c r="H19" s="69" t="s">
        <v>99</v>
      </c>
    </row>
    <row r="20" spans="2:12">
      <c r="B20" s="6" t="s">
        <v>14</v>
      </c>
      <c r="C20" s="8"/>
      <c r="D20" s="7"/>
      <c r="E20" s="10">
        <v>4.99E-2</v>
      </c>
    </row>
    <row r="21" spans="2:12">
      <c r="B21" s="6" t="s">
        <v>17</v>
      </c>
      <c r="C21" s="8"/>
      <c r="D21" s="7"/>
      <c r="E21" s="10">
        <v>6.0000000000000001E-3</v>
      </c>
    </row>
    <row r="22" spans="2:12">
      <c r="B22" s="6" t="s">
        <v>100</v>
      </c>
      <c r="C22" s="8"/>
      <c r="D22" s="7"/>
      <c r="E22" s="9">
        <v>130</v>
      </c>
      <c r="F22" s="1" t="s">
        <v>101</v>
      </c>
    </row>
    <row r="23" spans="2:12">
      <c r="B23" s="6" t="s">
        <v>83</v>
      </c>
      <c r="C23" s="8"/>
      <c r="D23" s="7"/>
      <c r="E23" s="9">
        <v>45</v>
      </c>
      <c r="F23" s="1" t="s">
        <v>9</v>
      </c>
    </row>
    <row r="25" spans="2:12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4"/>
    </row>
    <row r="26" spans="2:12">
      <c r="B26" s="15" t="s">
        <v>32</v>
      </c>
      <c r="C26" s="16"/>
      <c r="D26" s="16"/>
      <c r="E26" s="16"/>
      <c r="F26" s="16"/>
      <c r="G26" s="16"/>
      <c r="H26" s="16"/>
      <c r="I26" s="16"/>
      <c r="J26" s="16"/>
      <c r="K26" s="16"/>
      <c r="L26" s="17"/>
    </row>
    <row r="27" spans="2:12">
      <c r="B27" s="18"/>
      <c r="C27" s="19"/>
      <c r="D27" s="19"/>
      <c r="E27" s="19"/>
      <c r="F27" s="19"/>
      <c r="G27" s="19"/>
      <c r="H27" s="19"/>
      <c r="I27" s="19"/>
      <c r="J27" s="19"/>
      <c r="K27" s="19"/>
      <c r="L27" s="20"/>
    </row>
    <row r="29" spans="2:12">
      <c r="B29" s="5" t="s">
        <v>50</v>
      </c>
    </row>
    <row r="31" spans="2:12">
      <c r="B31" s="1" t="s">
        <v>51</v>
      </c>
    </row>
    <row r="33" spans="2:8">
      <c r="B33" s="5" t="s">
        <v>25</v>
      </c>
    </row>
    <row r="35" spans="2:8">
      <c r="B35" s="1" t="s">
        <v>13</v>
      </c>
    </row>
    <row r="37" spans="2:8">
      <c r="B37" s="21" t="s">
        <v>26</v>
      </c>
      <c r="C37" s="22"/>
      <c r="D37" s="21" t="s">
        <v>0</v>
      </c>
      <c r="E37" s="23"/>
    </row>
    <row r="38" spans="2:8">
      <c r="B38" s="33" t="s">
        <v>66</v>
      </c>
      <c r="C38" s="33" t="s">
        <v>67</v>
      </c>
      <c r="D38" s="33" t="s">
        <v>80</v>
      </c>
      <c r="E38" s="33" t="s">
        <v>81</v>
      </c>
    </row>
    <row r="39" spans="2:8">
      <c r="B39" s="3">
        <v>0</v>
      </c>
      <c r="C39" s="42">
        <v>1900000</v>
      </c>
      <c r="D39" s="31">
        <v>0</v>
      </c>
      <c r="E39" s="68">
        <v>650000</v>
      </c>
      <c r="H39" s="69" t="s">
        <v>98</v>
      </c>
    </row>
    <row r="40" spans="2:8">
      <c r="B40" s="3">
        <v>1900001</v>
      </c>
      <c r="C40" s="42">
        <v>3600000</v>
      </c>
      <c r="D40" s="31">
        <v>0.3</v>
      </c>
      <c r="E40" s="3">
        <v>80000</v>
      </c>
    </row>
    <row r="41" spans="2:8">
      <c r="B41" s="3">
        <v>3600001</v>
      </c>
      <c r="C41" s="42">
        <v>6600000</v>
      </c>
      <c r="D41" s="31">
        <v>0.2</v>
      </c>
      <c r="E41" s="3">
        <v>440000</v>
      </c>
    </row>
    <row r="42" spans="2:8">
      <c r="B42" s="3">
        <v>6600001</v>
      </c>
      <c r="C42" s="42">
        <v>8500000</v>
      </c>
      <c r="D42" s="31">
        <v>0.1</v>
      </c>
      <c r="E42" s="3">
        <v>1100000</v>
      </c>
    </row>
    <row r="43" spans="2:8">
      <c r="B43" s="3">
        <v>8500001</v>
      </c>
      <c r="C43" s="42"/>
      <c r="D43" s="2"/>
      <c r="E43" s="3">
        <v>1950000</v>
      </c>
    </row>
    <row r="45" spans="2:8">
      <c r="B45" s="5" t="s">
        <v>52</v>
      </c>
    </row>
    <row r="47" spans="2:8">
      <c r="B47" s="1" t="s">
        <v>53</v>
      </c>
    </row>
    <row r="49" spans="2:4">
      <c r="B49" s="5" t="s">
        <v>31</v>
      </c>
    </row>
    <row r="51" spans="2:4">
      <c r="B51" s="1" t="s">
        <v>12</v>
      </c>
    </row>
    <row r="53" spans="2:4">
      <c r="B53" s="21" t="s">
        <v>33</v>
      </c>
      <c r="C53" s="22"/>
      <c r="D53" s="44" t="s">
        <v>34</v>
      </c>
    </row>
    <row r="54" spans="2:4">
      <c r="B54" s="33" t="s">
        <v>66</v>
      </c>
      <c r="C54" s="33" t="s">
        <v>67</v>
      </c>
      <c r="D54" s="43"/>
    </row>
    <row r="55" spans="2:4">
      <c r="B55" s="3">
        <v>0</v>
      </c>
      <c r="C55" s="3">
        <v>1320000</v>
      </c>
      <c r="D55" s="68">
        <v>950000</v>
      </c>
    </row>
    <row r="56" spans="2:4">
      <c r="B56" s="3">
        <v>1320001</v>
      </c>
      <c r="C56" s="3">
        <v>3360000</v>
      </c>
      <c r="D56" s="3">
        <v>880000</v>
      </c>
    </row>
    <row r="57" spans="2:4">
      <c r="B57" s="3">
        <v>3360001</v>
      </c>
      <c r="C57" s="3">
        <v>4890000</v>
      </c>
      <c r="D57" s="3">
        <v>680000</v>
      </c>
    </row>
    <row r="58" spans="2:4">
      <c r="B58" s="3">
        <v>4890001</v>
      </c>
      <c r="C58" s="3">
        <v>6550000</v>
      </c>
      <c r="D58" s="3">
        <v>630000</v>
      </c>
    </row>
    <row r="59" spans="2:4">
      <c r="B59" s="3">
        <v>6550001</v>
      </c>
      <c r="C59" s="3">
        <v>23500000</v>
      </c>
      <c r="D59" s="3">
        <v>580000</v>
      </c>
    </row>
    <row r="60" spans="2:4">
      <c r="B60" s="3">
        <v>23500001</v>
      </c>
      <c r="C60" s="3">
        <v>24000000</v>
      </c>
      <c r="D60" s="3">
        <v>480000</v>
      </c>
    </row>
    <row r="61" spans="2:4">
      <c r="B61" s="3">
        <v>24000001</v>
      </c>
      <c r="C61" s="3">
        <v>24500000</v>
      </c>
      <c r="D61" s="3">
        <v>320000</v>
      </c>
    </row>
    <row r="62" spans="2:4">
      <c r="B62" s="3">
        <v>24500001</v>
      </c>
      <c r="C62" s="3">
        <v>25000000</v>
      </c>
      <c r="D62" s="3">
        <v>160000</v>
      </c>
    </row>
    <row r="63" spans="2:4">
      <c r="B63" s="3">
        <v>25000001</v>
      </c>
      <c r="C63" s="3"/>
      <c r="D63" s="3">
        <v>0</v>
      </c>
    </row>
    <row r="66" spans="2:4">
      <c r="B66" s="5" t="s">
        <v>35</v>
      </c>
    </row>
    <row r="68" spans="2:4">
      <c r="B68" s="1" t="s">
        <v>36</v>
      </c>
    </row>
    <row r="70" spans="2:4">
      <c r="B70" s="21" t="s">
        <v>41</v>
      </c>
      <c r="C70" s="22"/>
      <c r="D70" s="44" t="s">
        <v>34</v>
      </c>
    </row>
    <row r="71" spans="2:4">
      <c r="B71" s="33" t="s">
        <v>66</v>
      </c>
      <c r="C71" s="33" t="s">
        <v>67</v>
      </c>
      <c r="D71" s="43"/>
    </row>
    <row r="72" spans="2:4">
      <c r="B72" s="3">
        <v>0</v>
      </c>
      <c r="C72" s="3">
        <v>9000000</v>
      </c>
      <c r="D72" s="3">
        <v>380000</v>
      </c>
    </row>
    <row r="73" spans="2:4">
      <c r="B73" s="3">
        <v>9000001</v>
      </c>
      <c r="C73" s="3">
        <v>9500000</v>
      </c>
      <c r="D73" s="3">
        <v>260000</v>
      </c>
    </row>
    <row r="74" spans="2:4">
      <c r="B74" s="3">
        <v>9500001</v>
      </c>
      <c r="C74" s="3">
        <v>10000000</v>
      </c>
      <c r="D74" s="3">
        <v>130000</v>
      </c>
    </row>
    <row r="75" spans="2:4">
      <c r="B75" s="3">
        <v>10000001</v>
      </c>
      <c r="C75" s="3"/>
      <c r="D75" s="3">
        <v>0</v>
      </c>
    </row>
    <row r="77" spans="2:4">
      <c r="B77" s="1" t="s">
        <v>38</v>
      </c>
    </row>
    <row r="79" spans="2:4">
      <c r="B79" s="5" t="s">
        <v>39</v>
      </c>
    </row>
    <row r="81" spans="2:8">
      <c r="B81" s="1" t="s">
        <v>40</v>
      </c>
    </row>
    <row r="83" spans="2:8">
      <c r="B83" s="24" t="s">
        <v>41</v>
      </c>
      <c r="C83" s="25"/>
      <c r="D83" s="26" t="s">
        <v>42</v>
      </c>
      <c r="E83" s="26"/>
      <c r="F83" s="26"/>
    </row>
    <row r="84" spans="2:8">
      <c r="B84" s="27"/>
      <c r="C84" s="28"/>
      <c r="D84" s="29" t="s">
        <v>37</v>
      </c>
      <c r="E84" s="29" t="s">
        <v>43</v>
      </c>
      <c r="F84" s="29" t="s">
        <v>45</v>
      </c>
    </row>
    <row r="85" spans="2:8">
      <c r="B85" s="33" t="s">
        <v>66</v>
      </c>
      <c r="C85" s="33" t="s">
        <v>67</v>
      </c>
      <c r="D85" s="30"/>
      <c r="E85" s="30" t="s">
        <v>44</v>
      </c>
      <c r="F85" s="30" t="s">
        <v>46</v>
      </c>
    </row>
    <row r="86" spans="2:8">
      <c r="B86" s="3">
        <v>0</v>
      </c>
      <c r="C86" s="3">
        <v>580000</v>
      </c>
      <c r="D86" s="45">
        <v>0</v>
      </c>
      <c r="E86" s="45">
        <v>0</v>
      </c>
      <c r="F86" s="45">
        <v>0</v>
      </c>
    </row>
    <row r="87" spans="2:8">
      <c r="B87" s="3">
        <v>580001</v>
      </c>
      <c r="C87" s="3">
        <v>950000</v>
      </c>
      <c r="D87" s="45">
        <v>380000</v>
      </c>
      <c r="E87" s="45">
        <v>260000</v>
      </c>
      <c r="F87" s="45">
        <v>130000</v>
      </c>
      <c r="H87" s="1">
        <v>65</v>
      </c>
    </row>
    <row r="88" spans="2:8">
      <c r="B88" s="3">
        <v>950001</v>
      </c>
      <c r="C88" s="3">
        <v>1000000</v>
      </c>
      <c r="D88" s="45">
        <v>360000</v>
      </c>
      <c r="E88" s="45">
        <v>240000</v>
      </c>
      <c r="F88" s="45">
        <v>120000</v>
      </c>
      <c r="H88" s="1">
        <v>95</v>
      </c>
    </row>
    <row r="89" spans="2:8">
      <c r="B89" s="3">
        <v>1000001</v>
      </c>
      <c r="C89" s="3">
        <v>1050000</v>
      </c>
      <c r="D89" s="45">
        <v>310000</v>
      </c>
      <c r="E89" s="45">
        <v>210000</v>
      </c>
      <c r="F89" s="45">
        <v>110000</v>
      </c>
      <c r="H89" s="1">
        <f>H87+H88</f>
        <v>160</v>
      </c>
    </row>
    <row r="90" spans="2:8">
      <c r="B90" s="3">
        <v>1050001</v>
      </c>
      <c r="C90" s="3">
        <v>1100000</v>
      </c>
      <c r="D90" s="45">
        <v>260000</v>
      </c>
      <c r="E90" s="45">
        <v>180000</v>
      </c>
      <c r="F90" s="45">
        <v>90000</v>
      </c>
    </row>
    <row r="91" spans="2:8">
      <c r="B91" s="3">
        <v>1100001</v>
      </c>
      <c r="C91" s="3">
        <v>1150000</v>
      </c>
      <c r="D91" s="45">
        <v>210000</v>
      </c>
      <c r="E91" s="45">
        <v>140000</v>
      </c>
      <c r="F91" s="45">
        <v>70000</v>
      </c>
    </row>
    <row r="92" spans="2:8">
      <c r="B92" s="3">
        <v>1150001</v>
      </c>
      <c r="C92" s="3">
        <v>1200000</v>
      </c>
      <c r="D92" s="45">
        <v>160000</v>
      </c>
      <c r="E92" s="45">
        <v>110000</v>
      </c>
      <c r="F92" s="45">
        <v>60000</v>
      </c>
    </row>
    <row r="93" spans="2:8">
      <c r="B93" s="3">
        <v>1200001</v>
      </c>
      <c r="C93" s="3">
        <v>1250000</v>
      </c>
      <c r="D93" s="45">
        <v>110000</v>
      </c>
      <c r="E93" s="45">
        <v>80000</v>
      </c>
      <c r="F93" s="45">
        <v>40000</v>
      </c>
    </row>
    <row r="94" spans="2:8">
      <c r="B94" s="3">
        <v>1250001</v>
      </c>
      <c r="C94" s="3">
        <v>1300000</v>
      </c>
      <c r="D94" s="45">
        <v>60000</v>
      </c>
      <c r="E94" s="45">
        <v>40000</v>
      </c>
      <c r="F94" s="45">
        <v>20000</v>
      </c>
    </row>
    <row r="95" spans="2:8">
      <c r="B95" s="3">
        <v>1300001</v>
      </c>
      <c r="C95" s="3">
        <v>1330000</v>
      </c>
      <c r="D95" s="45">
        <v>30000</v>
      </c>
      <c r="E95" s="45">
        <v>20000</v>
      </c>
      <c r="F95" s="45">
        <v>10000</v>
      </c>
    </row>
    <row r="96" spans="2:8">
      <c r="B96" s="3">
        <v>1330001</v>
      </c>
      <c r="C96" s="3"/>
      <c r="D96" s="45">
        <v>0</v>
      </c>
      <c r="E96" s="45">
        <v>0</v>
      </c>
      <c r="F96" s="45">
        <v>0</v>
      </c>
    </row>
    <row r="98" spans="2:2">
      <c r="B98" s="5" t="s">
        <v>47</v>
      </c>
    </row>
    <row r="100" spans="2:2">
      <c r="B100" s="1" t="s">
        <v>48</v>
      </c>
    </row>
    <row r="102" spans="2:2">
      <c r="B102" s="1" t="s">
        <v>49</v>
      </c>
    </row>
    <row r="104" spans="2:2">
      <c r="B104" s="5" t="s">
        <v>55</v>
      </c>
    </row>
    <row r="106" spans="2:2">
      <c r="B106" s="1" t="s">
        <v>56</v>
      </c>
    </row>
    <row r="108" spans="2:2">
      <c r="B108" s="1" t="s">
        <v>54</v>
      </c>
    </row>
    <row r="110" spans="2:2">
      <c r="B110" s="5" t="s">
        <v>58</v>
      </c>
    </row>
    <row r="112" spans="2:2">
      <c r="B112" s="1" t="s">
        <v>59</v>
      </c>
    </row>
    <row r="114" spans="2:5">
      <c r="B114" s="5" t="s">
        <v>60</v>
      </c>
    </row>
    <row r="116" spans="2:5">
      <c r="B116" s="1" t="s">
        <v>61</v>
      </c>
    </row>
    <row r="118" spans="2:5">
      <c r="B118" s="21" t="s">
        <v>62</v>
      </c>
      <c r="C118" s="22"/>
      <c r="D118" s="44" t="s">
        <v>63</v>
      </c>
      <c r="E118" s="46" t="s">
        <v>34</v>
      </c>
    </row>
    <row r="119" spans="2:5">
      <c r="B119" s="33" t="s">
        <v>66</v>
      </c>
      <c r="C119" s="33" t="s">
        <v>67</v>
      </c>
      <c r="D119" s="38"/>
      <c r="E119" s="47"/>
    </row>
    <row r="120" spans="2:5">
      <c r="B120" s="42">
        <v>0</v>
      </c>
      <c r="C120" s="42">
        <v>1000</v>
      </c>
      <c r="D120" s="31">
        <v>0</v>
      </c>
      <c r="E120" s="45">
        <v>0</v>
      </c>
    </row>
    <row r="121" spans="2:5">
      <c r="B121" s="42">
        <v>1000</v>
      </c>
      <c r="C121" s="42">
        <v>1949000</v>
      </c>
      <c r="D121" s="31">
        <v>0.05</v>
      </c>
      <c r="E121" s="45">
        <v>0</v>
      </c>
    </row>
    <row r="122" spans="2:5">
      <c r="B122" s="42">
        <v>1950000</v>
      </c>
      <c r="C122" s="42">
        <v>3299000</v>
      </c>
      <c r="D122" s="31">
        <v>0.1</v>
      </c>
      <c r="E122" s="45">
        <v>97500</v>
      </c>
    </row>
    <row r="123" spans="2:5">
      <c r="B123" s="42">
        <v>3300000</v>
      </c>
      <c r="C123" s="42">
        <v>6949000</v>
      </c>
      <c r="D123" s="31">
        <v>0.2</v>
      </c>
      <c r="E123" s="45">
        <v>427500</v>
      </c>
    </row>
    <row r="124" spans="2:5">
      <c r="B124" s="42">
        <v>6950000</v>
      </c>
      <c r="C124" s="42">
        <v>8999000</v>
      </c>
      <c r="D124" s="31">
        <v>0.23</v>
      </c>
      <c r="E124" s="45">
        <v>636000</v>
      </c>
    </row>
    <row r="125" spans="2:5">
      <c r="B125" s="42">
        <v>9000000</v>
      </c>
      <c r="C125" s="42">
        <v>17999000</v>
      </c>
      <c r="D125" s="31">
        <v>0.33</v>
      </c>
      <c r="E125" s="45">
        <v>1536000</v>
      </c>
    </row>
    <row r="126" spans="2:5">
      <c r="B126" s="42">
        <v>18000000</v>
      </c>
      <c r="C126" s="42">
        <v>39999000</v>
      </c>
      <c r="D126" s="31">
        <v>0.4</v>
      </c>
      <c r="E126" s="45">
        <v>2796000</v>
      </c>
    </row>
    <row r="127" spans="2:5">
      <c r="B127" s="42">
        <v>40000000</v>
      </c>
      <c r="C127" s="42"/>
      <c r="D127" s="31">
        <v>0.45</v>
      </c>
      <c r="E127" s="45">
        <v>4796000</v>
      </c>
    </row>
    <row r="129" spans="2:12">
      <c r="B129" s="1" t="s">
        <v>75</v>
      </c>
    </row>
    <row r="131" spans="2:12">
      <c r="B131" s="12"/>
      <c r="C131" s="13"/>
      <c r="D131" s="13"/>
      <c r="E131" s="13"/>
      <c r="F131" s="13"/>
      <c r="G131" s="13"/>
      <c r="H131" s="13"/>
      <c r="I131" s="13"/>
      <c r="J131" s="13"/>
      <c r="K131" s="13"/>
      <c r="L131" s="14"/>
    </row>
    <row r="132" spans="2:12">
      <c r="B132" s="15" t="s">
        <v>27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7"/>
    </row>
    <row r="133" spans="2:12">
      <c r="B133" s="18"/>
      <c r="C133" s="19"/>
      <c r="D133" s="19"/>
      <c r="E133" s="19"/>
      <c r="F133" s="19"/>
      <c r="G133" s="19"/>
      <c r="H133" s="19"/>
      <c r="I133" s="19"/>
      <c r="J133" s="19"/>
      <c r="K133" s="19"/>
      <c r="L133" s="20"/>
    </row>
    <row r="135" spans="2:12">
      <c r="B135" s="5" t="s">
        <v>25</v>
      </c>
    </row>
    <row r="137" spans="2:12">
      <c r="B137" s="1" t="s">
        <v>30</v>
      </c>
    </row>
    <row r="139" spans="2:12">
      <c r="B139" s="21" t="s">
        <v>28</v>
      </c>
      <c r="C139" s="33"/>
      <c r="D139" s="32" t="s">
        <v>29</v>
      </c>
      <c r="E139" s="33"/>
    </row>
    <row r="140" spans="2:12">
      <c r="B140" s="33" t="s">
        <v>66</v>
      </c>
      <c r="C140" s="33" t="s">
        <v>67</v>
      </c>
      <c r="D140" s="44" t="s">
        <v>82</v>
      </c>
      <c r="E140" s="46" t="s">
        <v>81</v>
      </c>
    </row>
    <row r="141" spans="2:12">
      <c r="B141" s="42">
        <v>0</v>
      </c>
      <c r="C141" s="42">
        <v>1625000</v>
      </c>
      <c r="D141" s="31">
        <v>0</v>
      </c>
      <c r="E141" s="3">
        <v>550000</v>
      </c>
    </row>
    <row r="142" spans="2:12">
      <c r="B142" s="42">
        <v>1625001</v>
      </c>
      <c r="C142" s="42">
        <v>1800000</v>
      </c>
      <c r="D142" s="31">
        <v>0.4</v>
      </c>
      <c r="E142" s="3">
        <v>-100000</v>
      </c>
    </row>
    <row r="143" spans="2:12">
      <c r="B143" s="42">
        <v>1800001</v>
      </c>
      <c r="C143" s="42">
        <v>3600000</v>
      </c>
      <c r="D143" s="31">
        <v>0.3</v>
      </c>
      <c r="E143" s="3">
        <v>80000</v>
      </c>
    </row>
    <row r="144" spans="2:12">
      <c r="B144" s="42">
        <v>3600001</v>
      </c>
      <c r="C144" s="42">
        <v>6600000</v>
      </c>
      <c r="D144" s="31">
        <v>0.2</v>
      </c>
      <c r="E144" s="3">
        <v>440000</v>
      </c>
    </row>
    <row r="145" spans="2:7">
      <c r="B145" s="42">
        <v>6600001</v>
      </c>
      <c r="C145" s="42">
        <v>8500000</v>
      </c>
      <c r="D145" s="31">
        <v>0.1</v>
      </c>
      <c r="E145" s="3">
        <v>1100000</v>
      </c>
    </row>
    <row r="146" spans="2:7">
      <c r="B146" s="42">
        <v>8500001</v>
      </c>
      <c r="C146" s="42"/>
      <c r="D146" s="31">
        <v>0</v>
      </c>
      <c r="E146" s="3">
        <v>1950000</v>
      </c>
    </row>
    <row r="148" spans="2:7">
      <c r="B148" s="5" t="s">
        <v>64</v>
      </c>
    </row>
    <row r="150" spans="2:7">
      <c r="B150" s="1" t="s">
        <v>68</v>
      </c>
    </row>
    <row r="152" spans="2:7">
      <c r="B152" s="21" t="s">
        <v>65</v>
      </c>
      <c r="C152" s="23"/>
      <c r="D152" s="33" t="s">
        <v>34</v>
      </c>
    </row>
    <row r="153" spans="2:7">
      <c r="B153" s="33" t="s">
        <v>66</v>
      </c>
      <c r="C153" s="33" t="s">
        <v>67</v>
      </c>
      <c r="D153" s="33" t="s">
        <v>9</v>
      </c>
    </row>
    <row r="154" spans="2:7">
      <c r="B154" s="3">
        <v>0</v>
      </c>
      <c r="C154" s="3">
        <v>24000000</v>
      </c>
      <c r="D154" s="3">
        <v>430000</v>
      </c>
      <c r="F154" s="4"/>
      <c r="G154" s="4"/>
    </row>
    <row r="155" spans="2:7">
      <c r="B155" s="3">
        <v>24000001</v>
      </c>
      <c r="C155" s="3">
        <v>24500000</v>
      </c>
      <c r="D155" s="3">
        <v>290000</v>
      </c>
    </row>
    <row r="156" spans="2:7">
      <c r="B156" s="3">
        <v>24500001</v>
      </c>
      <c r="C156" s="3">
        <v>25000000</v>
      </c>
      <c r="D156" s="3">
        <v>150000</v>
      </c>
    </row>
    <row r="157" spans="2:7">
      <c r="B157" s="3">
        <v>25000001</v>
      </c>
      <c r="C157" s="3"/>
      <c r="D157" s="35">
        <v>0</v>
      </c>
    </row>
    <row r="159" spans="2:7">
      <c r="B159" s="5" t="s">
        <v>69</v>
      </c>
    </row>
    <row r="161" spans="2:6">
      <c r="B161" s="1" t="s">
        <v>68</v>
      </c>
    </row>
    <row r="163" spans="2:6">
      <c r="B163" s="32" t="s">
        <v>70</v>
      </c>
      <c r="C163" s="32"/>
      <c r="D163" s="33" t="s">
        <v>34</v>
      </c>
    </row>
    <row r="164" spans="2:6">
      <c r="B164" s="33" t="s">
        <v>66</v>
      </c>
      <c r="C164" s="33" t="s">
        <v>67</v>
      </c>
      <c r="D164" s="33" t="s">
        <v>9</v>
      </c>
    </row>
    <row r="165" spans="2:6">
      <c r="B165" s="3">
        <v>0</v>
      </c>
      <c r="C165" s="3">
        <v>9000000</v>
      </c>
      <c r="D165" s="3">
        <v>330000</v>
      </c>
    </row>
    <row r="166" spans="2:6">
      <c r="B166" s="3">
        <v>9000001</v>
      </c>
      <c r="C166" s="3">
        <v>9500000</v>
      </c>
      <c r="D166" s="3">
        <v>220000</v>
      </c>
    </row>
    <row r="167" spans="2:6">
      <c r="B167" s="3">
        <v>9500001</v>
      </c>
      <c r="C167" s="3">
        <v>10000000</v>
      </c>
      <c r="D167" s="3">
        <v>110000</v>
      </c>
    </row>
    <row r="168" spans="2:6">
      <c r="B168" s="3">
        <v>10000001</v>
      </c>
      <c r="C168" s="3"/>
      <c r="D168" s="3">
        <v>0</v>
      </c>
    </row>
    <row r="170" spans="2:6">
      <c r="B170" s="1" t="s">
        <v>71</v>
      </c>
    </row>
    <row r="172" spans="2:6">
      <c r="B172" s="5" t="s">
        <v>72</v>
      </c>
    </row>
    <row r="174" spans="2:6">
      <c r="B174" s="32" t="s">
        <v>41</v>
      </c>
      <c r="C174" s="32"/>
      <c r="D174" s="39"/>
      <c r="E174" s="40" t="s">
        <v>34</v>
      </c>
      <c r="F174" s="34"/>
    </row>
    <row r="175" spans="2:6">
      <c r="B175" s="37" t="s">
        <v>66</v>
      </c>
      <c r="C175" s="37" t="s">
        <v>67</v>
      </c>
      <c r="D175" s="41"/>
      <c r="E175" s="41" t="s">
        <v>43</v>
      </c>
      <c r="F175" s="41" t="s">
        <v>45</v>
      </c>
    </row>
    <row r="176" spans="2:6">
      <c r="B176" s="38"/>
      <c r="C176" s="38"/>
      <c r="D176" s="41" t="s">
        <v>37</v>
      </c>
      <c r="E176" s="41" t="s">
        <v>44</v>
      </c>
      <c r="F176" s="41" t="s">
        <v>73</v>
      </c>
    </row>
    <row r="177" spans="2:6">
      <c r="B177" s="3">
        <v>0</v>
      </c>
      <c r="C177" s="3">
        <v>580000</v>
      </c>
      <c r="D177" s="3">
        <v>0</v>
      </c>
      <c r="E177" s="3">
        <v>0</v>
      </c>
      <c r="F177" s="3">
        <v>0</v>
      </c>
    </row>
    <row r="178" spans="2:6">
      <c r="B178" s="3">
        <v>580001</v>
      </c>
      <c r="C178" s="3">
        <v>1000000</v>
      </c>
      <c r="D178" s="3">
        <v>330000</v>
      </c>
      <c r="E178" s="3">
        <v>220000</v>
      </c>
      <c r="F178" s="3">
        <v>110000</v>
      </c>
    </row>
    <row r="179" spans="2:6">
      <c r="B179" s="3">
        <v>1000001</v>
      </c>
      <c r="C179" s="3">
        <v>1050000</v>
      </c>
      <c r="D179" s="3">
        <v>310000</v>
      </c>
      <c r="E179" s="3">
        <v>210000</v>
      </c>
      <c r="F179" s="3">
        <v>110000</v>
      </c>
    </row>
    <row r="180" spans="2:6">
      <c r="B180" s="3">
        <v>1050001</v>
      </c>
      <c r="C180" s="3">
        <v>1100000</v>
      </c>
      <c r="D180" s="3">
        <v>260000</v>
      </c>
      <c r="E180" s="3">
        <v>180000</v>
      </c>
      <c r="F180" s="3">
        <v>90000</v>
      </c>
    </row>
    <row r="181" spans="2:6">
      <c r="B181" s="3">
        <v>1100001</v>
      </c>
      <c r="C181" s="3">
        <v>1150000</v>
      </c>
      <c r="D181" s="3">
        <v>210000</v>
      </c>
      <c r="E181" s="3">
        <v>140000</v>
      </c>
      <c r="F181" s="3">
        <v>70000</v>
      </c>
    </row>
    <row r="182" spans="2:6">
      <c r="B182" s="3">
        <v>1150001</v>
      </c>
      <c r="C182" s="3">
        <v>1200000</v>
      </c>
      <c r="D182" s="3">
        <v>160000</v>
      </c>
      <c r="E182" s="3">
        <v>110000</v>
      </c>
      <c r="F182" s="3">
        <v>60000</v>
      </c>
    </row>
    <row r="183" spans="2:6">
      <c r="B183" s="3">
        <v>1200001</v>
      </c>
      <c r="C183" s="3">
        <v>1250000</v>
      </c>
      <c r="D183" s="3">
        <v>110000</v>
      </c>
      <c r="E183" s="3">
        <v>80000</v>
      </c>
      <c r="F183" s="3">
        <v>40000</v>
      </c>
    </row>
    <row r="184" spans="2:6">
      <c r="B184" s="3">
        <v>1250001</v>
      </c>
      <c r="C184" s="3">
        <v>1300000</v>
      </c>
      <c r="D184" s="3">
        <v>60000</v>
      </c>
      <c r="E184" s="3">
        <v>40000</v>
      </c>
      <c r="F184" s="3">
        <v>20000</v>
      </c>
    </row>
    <row r="185" spans="2:6">
      <c r="B185" s="3">
        <v>1300001</v>
      </c>
      <c r="C185" s="3">
        <v>1330000</v>
      </c>
      <c r="D185" s="3">
        <v>30000</v>
      </c>
      <c r="E185" s="3">
        <v>20000</v>
      </c>
      <c r="F185" s="3">
        <v>10000</v>
      </c>
    </row>
    <row r="186" spans="2:6">
      <c r="B186" s="3">
        <v>1330001</v>
      </c>
      <c r="C186" s="3"/>
      <c r="D186" s="3">
        <v>0</v>
      </c>
      <c r="E186" s="3">
        <v>0</v>
      </c>
      <c r="F186" s="3">
        <v>0</v>
      </c>
    </row>
    <row r="188" spans="2:6">
      <c r="B188" s="5" t="s">
        <v>47</v>
      </c>
    </row>
    <row r="190" spans="2:6">
      <c r="B190" s="1" t="s">
        <v>49</v>
      </c>
    </row>
    <row r="192" spans="2:6">
      <c r="B192" s="5" t="s">
        <v>55</v>
      </c>
    </row>
    <row r="194" spans="2:2">
      <c r="B194" s="1" t="s">
        <v>54</v>
      </c>
    </row>
    <row r="196" spans="2:2">
      <c r="B196" s="5" t="s">
        <v>58</v>
      </c>
    </row>
    <row r="198" spans="2:2">
      <c r="B198" s="1" t="s">
        <v>59</v>
      </c>
    </row>
    <row r="200" spans="2:2">
      <c r="B200" s="5" t="s">
        <v>76</v>
      </c>
    </row>
    <row r="202" spans="2:2">
      <c r="B202" s="1" t="s">
        <v>95</v>
      </c>
    </row>
    <row r="204" spans="2:2">
      <c r="B204" s="1" t="s">
        <v>77</v>
      </c>
    </row>
    <row r="206" spans="2:2">
      <c r="B206" s="1" t="s">
        <v>78</v>
      </c>
    </row>
    <row r="207" spans="2:2">
      <c r="B207" s="1" t="s">
        <v>94</v>
      </c>
    </row>
    <row r="209" spans="2:2">
      <c r="B209" s="1" t="s">
        <v>96</v>
      </c>
    </row>
    <row r="210" spans="2:2">
      <c r="B210" s="1" t="s">
        <v>97</v>
      </c>
    </row>
  </sheetData>
  <phoneticPr fontId="3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B146"/>
  <sheetViews>
    <sheetView showGridLines="0" zoomScale="85" zoomScaleNormal="85" workbookViewId="0">
      <pane xSplit="6" ySplit="5" topLeftCell="G6" activePane="bottomRight" state="frozen"/>
      <selection pane="topRight" activeCell="D1" sqref="D1"/>
      <selection pane="bottomLeft" activeCell="A6" sqref="A6"/>
      <selection pane="bottomRight"/>
    </sheetView>
  </sheetViews>
  <sheetFormatPr defaultRowHeight="12"/>
  <cols>
    <col min="1" max="1" width="1.625" style="48" customWidth="1"/>
    <col min="2" max="6" width="6.875" style="48" customWidth="1"/>
    <col min="7" max="7" width="1.625" style="48" customWidth="1"/>
    <col min="8" max="30" width="8.625" style="48" customWidth="1"/>
    <col min="31" max="31" width="1.625" style="48" customWidth="1"/>
    <col min="32" max="50" width="8.625" style="48" customWidth="1"/>
    <col min="51" max="16384" width="9" style="48"/>
  </cols>
  <sheetData>
    <row r="2" spans="2:54">
      <c r="B2" s="49" t="s">
        <v>86</v>
      </c>
      <c r="I2" s="48" t="s">
        <v>105</v>
      </c>
    </row>
    <row r="3" spans="2:54">
      <c r="H3" s="49" t="s">
        <v>23</v>
      </c>
      <c r="I3" s="48" t="s">
        <v>104</v>
      </c>
      <c r="AF3" s="49" t="s">
        <v>24</v>
      </c>
    </row>
    <row r="4" spans="2:54">
      <c r="B4" s="52" t="s">
        <v>10</v>
      </c>
      <c r="C4" s="52" t="s">
        <v>85</v>
      </c>
      <c r="D4" s="52" t="s">
        <v>10</v>
      </c>
      <c r="E4" s="52" t="s">
        <v>85</v>
      </c>
      <c r="F4" s="52" t="s">
        <v>103</v>
      </c>
      <c r="H4" s="57" t="s">
        <v>5</v>
      </c>
      <c r="I4" s="53" t="s">
        <v>18</v>
      </c>
      <c r="J4" s="58"/>
      <c r="K4" s="58"/>
      <c r="L4" s="54"/>
      <c r="M4" s="54"/>
      <c r="N4" s="54"/>
      <c r="O4" s="54"/>
      <c r="P4" s="54"/>
      <c r="Q4" s="59"/>
      <c r="R4" s="58" t="s">
        <v>19</v>
      </c>
      <c r="S4" s="58"/>
      <c r="T4" s="58"/>
      <c r="U4" s="54"/>
      <c r="V4" s="54"/>
      <c r="W4" s="54"/>
      <c r="X4" s="54"/>
      <c r="Y4" s="54"/>
      <c r="Z4" s="55"/>
      <c r="AA4" s="53" t="s">
        <v>22</v>
      </c>
      <c r="AB4" s="54"/>
      <c r="AC4" s="54"/>
      <c r="AD4" s="52" t="s">
        <v>21</v>
      </c>
      <c r="AF4" s="57" t="s">
        <v>5</v>
      </c>
      <c r="AG4" s="53" t="s">
        <v>18</v>
      </c>
      <c r="AH4" s="58"/>
      <c r="AI4" s="58"/>
      <c r="AJ4" s="54"/>
      <c r="AK4" s="54"/>
      <c r="AL4" s="54"/>
      <c r="AM4" s="54"/>
      <c r="AN4" s="54"/>
      <c r="AO4" s="59"/>
      <c r="AP4" s="53" t="s">
        <v>19</v>
      </c>
      <c r="AQ4" s="54"/>
      <c r="AR4" s="54"/>
      <c r="AS4" s="54"/>
      <c r="AT4" s="64"/>
      <c r="AU4" s="64"/>
      <c r="AV4" s="64"/>
      <c r="AW4" s="64"/>
      <c r="AX4" s="55"/>
      <c r="AY4" s="53" t="s">
        <v>22</v>
      </c>
      <c r="AZ4" s="54"/>
      <c r="BA4" s="54"/>
      <c r="BB4" s="52" t="s">
        <v>21</v>
      </c>
    </row>
    <row r="5" spans="2:54" s="50" customFormat="1">
      <c r="B5" s="56" t="s">
        <v>5</v>
      </c>
      <c r="C5" s="56" t="s">
        <v>5</v>
      </c>
      <c r="D5" s="56" t="s">
        <v>84</v>
      </c>
      <c r="E5" s="56" t="s">
        <v>84</v>
      </c>
      <c r="F5" s="56" t="s">
        <v>84</v>
      </c>
      <c r="G5" s="48"/>
      <c r="H5" s="60"/>
      <c r="I5" s="61" t="s">
        <v>0</v>
      </c>
      <c r="J5" s="61" t="s">
        <v>1</v>
      </c>
      <c r="K5" s="61" t="s">
        <v>2</v>
      </c>
      <c r="L5" s="61" t="s">
        <v>3</v>
      </c>
      <c r="M5" s="61" t="s">
        <v>4</v>
      </c>
      <c r="N5" s="61" t="s">
        <v>6</v>
      </c>
      <c r="O5" s="61" t="s">
        <v>20</v>
      </c>
      <c r="P5" s="62" t="s">
        <v>57</v>
      </c>
      <c r="Q5" s="61" t="s">
        <v>18</v>
      </c>
      <c r="R5" s="61" t="s">
        <v>0</v>
      </c>
      <c r="S5" s="61" t="s">
        <v>1</v>
      </c>
      <c r="T5" s="61" t="s">
        <v>2</v>
      </c>
      <c r="U5" s="61" t="s">
        <v>3</v>
      </c>
      <c r="V5" s="61" t="s">
        <v>4</v>
      </c>
      <c r="W5" s="61" t="s">
        <v>74</v>
      </c>
      <c r="X5" s="61" t="s">
        <v>20</v>
      </c>
      <c r="Y5" s="61" t="s">
        <v>57</v>
      </c>
      <c r="Z5" s="61" t="s">
        <v>19</v>
      </c>
      <c r="AA5" s="61" t="s">
        <v>7</v>
      </c>
      <c r="AB5" s="61" t="s">
        <v>8</v>
      </c>
      <c r="AC5" s="61" t="s">
        <v>16</v>
      </c>
      <c r="AD5" s="63"/>
      <c r="AF5" s="60"/>
      <c r="AG5" s="61" t="s">
        <v>0</v>
      </c>
      <c r="AH5" s="61" t="s">
        <v>1</v>
      </c>
      <c r="AI5" s="61" t="s">
        <v>2</v>
      </c>
      <c r="AJ5" s="61" t="s">
        <v>3</v>
      </c>
      <c r="AK5" s="61" t="s">
        <v>4</v>
      </c>
      <c r="AL5" s="61" t="s">
        <v>6</v>
      </c>
      <c r="AM5" s="61" t="s">
        <v>20</v>
      </c>
      <c r="AN5" s="61" t="s">
        <v>57</v>
      </c>
      <c r="AO5" s="61" t="s">
        <v>18</v>
      </c>
      <c r="AP5" s="61" t="s">
        <v>0</v>
      </c>
      <c r="AQ5" s="61" t="s">
        <v>1</v>
      </c>
      <c r="AR5" s="61" t="s">
        <v>2</v>
      </c>
      <c r="AS5" s="61" t="s">
        <v>3</v>
      </c>
      <c r="AT5" s="61" t="s">
        <v>4</v>
      </c>
      <c r="AU5" s="61" t="s">
        <v>74</v>
      </c>
      <c r="AV5" s="61" t="s">
        <v>20</v>
      </c>
      <c r="AW5" s="61" t="s">
        <v>57</v>
      </c>
      <c r="AX5" s="61" t="s">
        <v>19</v>
      </c>
      <c r="AY5" s="61" t="s">
        <v>7</v>
      </c>
      <c r="AZ5" s="61" t="s">
        <v>8</v>
      </c>
      <c r="BA5" s="61" t="s">
        <v>16</v>
      </c>
      <c r="BB5" s="65"/>
    </row>
    <row r="6" spans="2:54">
      <c r="B6" s="36">
        <f>DATA!$E$18</f>
        <v>400</v>
      </c>
      <c r="C6" s="36">
        <v>100</v>
      </c>
      <c r="D6" s="36">
        <f>AD6</f>
        <v>321.79449999999997</v>
      </c>
      <c r="E6" s="36">
        <f>BB6</f>
        <v>99.4</v>
      </c>
      <c r="F6" s="36">
        <f>D6+E6</f>
        <v>421.19449999999995</v>
      </c>
      <c r="H6" s="67">
        <f t="shared" ref="H6:H37" si="0">B6</f>
        <v>400</v>
      </c>
      <c r="I6" s="36">
        <f>H6*VLOOKUP(H6*10000,DATA!$B$39:$E$43,3,TRUE)+VLOOKUP(H6*10000,DATA!$B$39:$E$43,4,TRUE)/10000</f>
        <v>124</v>
      </c>
      <c r="J6" s="36">
        <f t="shared" ref="J6:J37" si="1">H6-I6</f>
        <v>276</v>
      </c>
      <c r="K6" s="36">
        <f>VLOOKUP(J6*10000,DATA!$B$55:$D$63,3,TRUE)/10000</f>
        <v>88</v>
      </c>
      <c r="L6" s="36">
        <f>IF(AH6&lt;=58,
VLOOKUP(J6,DATA!$B$72:$D$75,3,TRUE)/10000,0)</f>
        <v>38</v>
      </c>
      <c r="M6" s="36" cm="1">
        <f t="array" ref="M6">_xlfn.IFS(
J6&lt;=900,VLOOKUP(AH6*10000,DATA!$B$86:$F$96,3,TRUE)/10000,
J6&lt;=950,VLOOKUP(AH6*10000,DATA!$B$86:$F$96,4,TRUE)/10000,
J6&lt;=900,VLOOKUP(AH6*10000,DATA!$B$86:$F$96,5,TRUE)/10000,
TRUE,0)</f>
        <v>0</v>
      </c>
      <c r="N6" s="36">
        <f>SUM(AA6:AC6)</f>
        <v>58.96</v>
      </c>
      <c r="O6" s="36">
        <f>SUM(K6:N6)</f>
        <v>184.96</v>
      </c>
      <c r="P6" s="36">
        <f>ROUNDDOWN(MAX(J6-O6,0),1)</f>
        <v>91</v>
      </c>
      <c r="Q6" s="66">
        <f>ROUNDDOWN((P6*VLOOKUP(P6*10000,DATA!$B$120:$E$127,3,TRUE)-VLOOKUP(P6*10000,DATA!$B$120:$E$127,4,TRUE))*1.021,4)</f>
        <v>4.6455000000000002</v>
      </c>
      <c r="R6" s="36">
        <f>H6*VLOOKUP(H6*10000,DATA!$B$141:$E$146,3,TRUE)+VLOOKUP(H6*10000,DATA!$B$141:$E$146,4,TRUE)/10000</f>
        <v>124</v>
      </c>
      <c r="S6" s="36">
        <f>H6-R6</f>
        <v>276</v>
      </c>
      <c r="T6" s="36">
        <f>VLOOKUP(S6*10000,DATA!B$154:D$157,3,TRUE)/10000</f>
        <v>43</v>
      </c>
      <c r="U6" s="36">
        <f>IF(AQ6&lt;=58,
VLOOKUP(S6*10000,DATA!B$165:D$168,3,TRUE)/10000,
0)</f>
        <v>33</v>
      </c>
      <c r="V6" s="36" cm="1">
        <f t="array" ref="V6">_xlfn.IFS(
S6&lt;=900,
VLOOKUP(AQ6*10000,DATA!B$177:F$186,3,TRUE)/10000,
S6&lt;=950,
VLOOKUP(AQ6*10000,DATA!B$177:F$186,4,TRUE)/10000,
S6&lt;=1000,
VLOOKUP(AQ6*10000,DATA!B$177:F$186,5,TRUE)/10000,
TRUE,0)</f>
        <v>0</v>
      </c>
      <c r="W6" s="36">
        <f>SUM(AA6:AC6)</f>
        <v>58.96</v>
      </c>
      <c r="X6" s="36">
        <f>SUM(T6:W6)</f>
        <v>134.96</v>
      </c>
      <c r="Y6" s="36">
        <f>ROUNDDOWN(MAX(S6-X6,0),1)</f>
        <v>141</v>
      </c>
      <c r="Z6" s="66">
        <f>IF(S6&lt;=DATA!$E$23,0,計算表!Y6*0.1+0.5)</f>
        <v>14.600000000000001</v>
      </c>
      <c r="AA6" s="66">
        <f>H6*DATA!$E$19</f>
        <v>36.6</v>
      </c>
      <c r="AB6" s="66">
        <f>H6*DATA!$E$20</f>
        <v>19.96</v>
      </c>
      <c r="AC6" s="66">
        <f>H6*DATA!$E$21</f>
        <v>2.4</v>
      </c>
      <c r="AD6" s="67">
        <f>H6-Q6-Z6-SUM(AA6:AC6)</f>
        <v>321.79449999999997</v>
      </c>
      <c r="AF6" s="67">
        <f t="shared" ref="AF6:AF37" si="2">C6</f>
        <v>100</v>
      </c>
      <c r="AG6" s="36">
        <f>AF6*VLOOKUP(AF6*10000,DATA!$B$39:$E$43,3,TRUE)+VLOOKUP(AF6*10000,DATA!$B$39:$E$43,4,TRUE)/10000</f>
        <v>65</v>
      </c>
      <c r="AH6" s="36">
        <f>MAX(AF6-AG6,0)</f>
        <v>35</v>
      </c>
      <c r="AI6" s="36">
        <f>VLOOKUP(AH6*10000,DATA!$B$55:$D$63,3,TRUE)/10000</f>
        <v>95</v>
      </c>
      <c r="AJ6" s="11"/>
      <c r="AK6" s="11"/>
      <c r="AL6" s="36">
        <f t="shared" ref="AL6:AL37" si="3">SUM(AY6:BA6)</f>
        <v>0.6</v>
      </c>
      <c r="AM6" s="36">
        <f>SUM(AI6:AL6)</f>
        <v>95.6</v>
      </c>
      <c r="AN6" s="36">
        <f>ROUNDDOWN(MAX(AH6-AM6,0),1)</f>
        <v>0</v>
      </c>
      <c r="AO6" s="66">
        <f>ROUNDDOWN((AN6*VLOOKUP(AN6*10000,DATA!$B$120:$E$127,3,TRUE)-VLOOKUP(AN6*10000,DATA!$B$120:$E$127,4,TRUE))*1.021,4)</f>
        <v>0</v>
      </c>
      <c r="AP6" s="36">
        <f>AF6*VLOOKUP(AF6*10000,DATA!$B$141:$E$146,3,TRUE)+VLOOKUP(AF6*10000,DATA!$B$141:$E$146,4,TRUE)/10000</f>
        <v>55</v>
      </c>
      <c r="AQ6" s="36">
        <f>AF6-AP6</f>
        <v>45</v>
      </c>
      <c r="AR6" s="36">
        <f>VLOOKUP(S6*10000,DATA!B$154:D$157,3,TRUE)/10000</f>
        <v>43</v>
      </c>
      <c r="AS6" s="11"/>
      <c r="AT6" s="11"/>
      <c r="AU6" s="36">
        <f>SUM(AY6:BA6)</f>
        <v>0.6</v>
      </c>
      <c r="AV6" s="36">
        <f>SUM(AR6:AU6)</f>
        <v>43.6</v>
      </c>
      <c r="AW6" s="36">
        <f>ROUNDDOWN(MAX(AQ6-AV6,0),1)</f>
        <v>1.4</v>
      </c>
      <c r="AX6" s="66">
        <f>IF(AQ6&lt;=DATA!$E$23,0,計算表!AW6*0.1+0.5)</f>
        <v>0</v>
      </c>
      <c r="AY6" s="66">
        <f>IF(AF6&lt;DATA!$E$22,0,AF6*DATA!$E$19)</f>
        <v>0</v>
      </c>
      <c r="AZ6" s="66">
        <f>IF(AF6&lt;DATA!$E$22,0,AF6*DATA!$E$20)</f>
        <v>0</v>
      </c>
      <c r="BA6" s="66">
        <f>AF6*DATA!$E$21</f>
        <v>0.6</v>
      </c>
      <c r="BB6" s="67">
        <f>AF6-AO6-AX6-SUM(AY6:BA6)</f>
        <v>99.4</v>
      </c>
    </row>
    <row r="7" spans="2:54">
      <c r="B7" s="36">
        <f>DATA!$E$18</f>
        <v>400</v>
      </c>
      <c r="C7" s="36">
        <f>C6+1</f>
        <v>101</v>
      </c>
      <c r="D7" s="36">
        <f t="shared" ref="D7:D70" si="4">AD7</f>
        <v>321.79449999999997</v>
      </c>
      <c r="E7" s="36">
        <f t="shared" ref="E7:E70" si="5">BB7</f>
        <v>99.664000000000001</v>
      </c>
      <c r="F7" s="36">
        <f t="shared" ref="F7:F70" si="6">D7+E7</f>
        <v>421.45849999999996</v>
      </c>
      <c r="H7" s="67">
        <f t="shared" si="0"/>
        <v>400</v>
      </c>
      <c r="I7" s="36">
        <f>H7*VLOOKUP(H7*10000,DATA!$B$39:$E$43,3,TRUE)+VLOOKUP(H7*10000,DATA!$B$39:$E$43,4,TRUE)/10000</f>
        <v>124</v>
      </c>
      <c r="J7" s="36">
        <f t="shared" si="1"/>
        <v>276</v>
      </c>
      <c r="K7" s="36">
        <f>VLOOKUP(J7*10000,DATA!$B$55:$D$63,3,TRUE)/10000</f>
        <v>88</v>
      </c>
      <c r="L7" s="36">
        <f>IF(AH7&lt;=58,
VLOOKUP(J7,DATA!$B$72:$D$75,3,TRUE)/10000,0)</f>
        <v>38</v>
      </c>
      <c r="M7" s="36" cm="1">
        <f t="array" ref="M7">_xlfn.IFS(
J7&lt;=900,VLOOKUP(AH7*10000,DATA!$B$86:$F$96,3,TRUE)/10000,
J7&lt;=950,VLOOKUP(AH7*10000,DATA!$B$86:$F$96,4,TRUE)/10000,
J7&lt;=900,VLOOKUP(AH7*10000,DATA!$B$86:$F$96,5,TRUE)/10000,
TRUE,0)</f>
        <v>0</v>
      </c>
      <c r="N7" s="36">
        <f t="shared" ref="N7:N70" si="7">SUM(AA7:AC7)</f>
        <v>58.96</v>
      </c>
      <c r="O7" s="36">
        <f t="shared" ref="O7:O70" si="8">SUM(K7:N7)</f>
        <v>184.96</v>
      </c>
      <c r="P7" s="36">
        <f t="shared" ref="P7:P70" si="9">ROUNDDOWN(MAX(J7-O7,0),1)</f>
        <v>91</v>
      </c>
      <c r="Q7" s="66">
        <f>ROUNDDOWN((P7*VLOOKUP(P7*10000,DATA!$B$120:$E$127,3,TRUE)-VLOOKUP(P7*10000,DATA!$B$120:$E$127,4,TRUE))*1.021,4)</f>
        <v>4.6455000000000002</v>
      </c>
      <c r="R7" s="36">
        <f>H7*VLOOKUP(H7*10000,DATA!$B$141:$E$146,3,TRUE)+VLOOKUP(H7*10000,DATA!$B$141:$E$146,4,TRUE)/10000</f>
        <v>124</v>
      </c>
      <c r="S7" s="36">
        <f t="shared" ref="S7:S70" si="10">H7-R7</f>
        <v>276</v>
      </c>
      <c r="T7" s="36">
        <f>VLOOKUP(S7*10000,DATA!B$154:D$157,3,TRUE)/10000</f>
        <v>43</v>
      </c>
      <c r="U7" s="36">
        <f>IF(AQ7&lt;=58,
VLOOKUP(S7*10000,DATA!B$165:D$168,3,TRUE)/10000,
0)</f>
        <v>33</v>
      </c>
      <c r="V7" s="36" cm="1">
        <f t="array" ref="V7">_xlfn.IFS(
S7&lt;=900,
VLOOKUP(AQ7*10000,DATA!B$177:F$186,3,TRUE)/10000,
S7&lt;=950,
VLOOKUP(AQ7*10000,DATA!B$177:F$186,4,TRUE)/10000,
S7&lt;=1000,
VLOOKUP(AQ7*10000,DATA!B$177:F$186,5,TRUE)/10000,
TRUE,0)</f>
        <v>0</v>
      </c>
      <c r="W7" s="36">
        <f t="shared" ref="W7:W70" si="11">SUM(AA7:AC7)</f>
        <v>58.96</v>
      </c>
      <c r="X7" s="36">
        <f t="shared" ref="X7:X70" si="12">SUM(T7:W7)</f>
        <v>134.96</v>
      </c>
      <c r="Y7" s="36">
        <f t="shared" ref="Y7:Y70" si="13">ROUNDDOWN(MAX(S7-X7,0),1)</f>
        <v>141</v>
      </c>
      <c r="Z7" s="66">
        <f>IF(S7&lt;=DATA!$E$23,0,計算表!Y7*0.1+0.5)</f>
        <v>14.600000000000001</v>
      </c>
      <c r="AA7" s="66">
        <f>H7*DATA!$E$19</f>
        <v>36.6</v>
      </c>
      <c r="AB7" s="66">
        <f>H7*DATA!$E$20</f>
        <v>19.96</v>
      </c>
      <c r="AC7" s="66">
        <f>H7*DATA!$E$21</f>
        <v>2.4</v>
      </c>
      <c r="AD7" s="67">
        <f t="shared" ref="AD7:AD70" si="14">H7-Q7-Z7-SUM(AA7:AC7)</f>
        <v>321.79449999999997</v>
      </c>
      <c r="AF7" s="67">
        <f t="shared" si="2"/>
        <v>101</v>
      </c>
      <c r="AG7" s="36">
        <f>AF7*VLOOKUP(AF7*10000,DATA!$B$39:$E$43,3,TRUE)+VLOOKUP(AF7*10000,DATA!$B$39:$E$43,4,TRUE)/10000</f>
        <v>65</v>
      </c>
      <c r="AH7" s="36">
        <f t="shared" ref="AH7:AH70" si="15">MAX(AF7-AG7,0)</f>
        <v>36</v>
      </c>
      <c r="AI7" s="36">
        <f>VLOOKUP(AH7*10000,DATA!$B$55:$D$63,3,TRUE)/10000</f>
        <v>95</v>
      </c>
      <c r="AJ7" s="11"/>
      <c r="AK7" s="11"/>
      <c r="AL7" s="36">
        <f t="shared" si="3"/>
        <v>0.60599999999999998</v>
      </c>
      <c r="AM7" s="36">
        <f t="shared" ref="AM7:AM70" si="16">SUM(AI7:AL7)</f>
        <v>95.605999999999995</v>
      </c>
      <c r="AN7" s="36">
        <f t="shared" ref="AN7:AN70" si="17">ROUNDDOWN(MAX(AH7-AM7,0),1)</f>
        <v>0</v>
      </c>
      <c r="AO7" s="66">
        <f>ROUNDDOWN((AN7*VLOOKUP(AN7*10000,DATA!$B$120:$E$127,3,TRUE)-VLOOKUP(AN7*10000,DATA!$B$120:$E$127,4,TRUE))*1.021,4)</f>
        <v>0</v>
      </c>
      <c r="AP7" s="36">
        <f>AF7*VLOOKUP(AF7*10000,DATA!$B$141:$E$146,3,TRUE)+VLOOKUP(AF7*10000,DATA!$B$141:$E$146,4,TRUE)/10000</f>
        <v>55</v>
      </c>
      <c r="AQ7" s="36">
        <f t="shared" ref="AQ7:AQ70" si="18">AF7-AP7</f>
        <v>46</v>
      </c>
      <c r="AR7" s="36">
        <f>VLOOKUP(S7*10000,DATA!B$154:D$157,3,TRUE)/10000</f>
        <v>43</v>
      </c>
      <c r="AS7" s="11"/>
      <c r="AT7" s="11"/>
      <c r="AU7" s="36">
        <f t="shared" ref="AU7:AU70" si="19">SUM(AY7:BA7)</f>
        <v>0.60599999999999998</v>
      </c>
      <c r="AV7" s="36">
        <f t="shared" ref="AV7:AV70" si="20">SUM(AR7:AU7)</f>
        <v>43.606000000000002</v>
      </c>
      <c r="AW7" s="36">
        <f t="shared" ref="AW7:AW70" si="21">ROUNDDOWN(MAX(AQ7-AV7,0),1)</f>
        <v>2.2999999999999998</v>
      </c>
      <c r="AX7" s="66">
        <f>IF(AQ7&lt;=DATA!$E$23,0,計算表!AW7*0.1+0.5)</f>
        <v>0.73</v>
      </c>
      <c r="AY7" s="66">
        <f>IF(AF7&lt;DATA!$E$22,0,AF7*DATA!$E$19)</f>
        <v>0</v>
      </c>
      <c r="AZ7" s="66">
        <f>IF(AF7&lt;DATA!$E$22,0,AF7*DATA!$E$20)</f>
        <v>0</v>
      </c>
      <c r="BA7" s="66">
        <f>AF7*DATA!$E$21</f>
        <v>0.60599999999999998</v>
      </c>
      <c r="BB7" s="67">
        <f t="shared" ref="BB7:BB70" si="22">AF7-AO7-AX7-SUM(AY7:BA7)</f>
        <v>99.664000000000001</v>
      </c>
    </row>
    <row r="8" spans="2:54">
      <c r="B8" s="36">
        <f>DATA!$E$18</f>
        <v>400</v>
      </c>
      <c r="C8" s="36">
        <f t="shared" ref="C8:C71" si="23">C7+1</f>
        <v>102</v>
      </c>
      <c r="D8" s="36">
        <f t="shared" si="4"/>
        <v>321.79449999999997</v>
      </c>
      <c r="E8" s="36">
        <f t="shared" si="5"/>
        <v>100.55800000000001</v>
      </c>
      <c r="F8" s="36">
        <f t="shared" si="6"/>
        <v>422.35249999999996</v>
      </c>
      <c r="H8" s="67">
        <f t="shared" si="0"/>
        <v>400</v>
      </c>
      <c r="I8" s="36">
        <f>H8*VLOOKUP(H8*10000,DATA!$B$39:$E$43,3,TRUE)+VLOOKUP(H8*10000,DATA!$B$39:$E$43,4,TRUE)/10000</f>
        <v>124</v>
      </c>
      <c r="J8" s="36">
        <f t="shared" si="1"/>
        <v>276</v>
      </c>
      <c r="K8" s="36">
        <f>VLOOKUP(J8*10000,DATA!$B$55:$D$63,3,TRUE)/10000</f>
        <v>88</v>
      </c>
      <c r="L8" s="36">
        <f>IF(AH8&lt;=58,
VLOOKUP(J8,DATA!$B$72:$D$75,3,TRUE)/10000,0)</f>
        <v>38</v>
      </c>
      <c r="M8" s="36" cm="1">
        <f t="array" ref="M8">_xlfn.IFS(
J8&lt;=900,VLOOKUP(AH8*10000,DATA!$B$86:$F$96,3,TRUE)/10000,
J8&lt;=950,VLOOKUP(AH8*10000,DATA!$B$86:$F$96,4,TRUE)/10000,
J8&lt;=900,VLOOKUP(AH8*10000,DATA!$B$86:$F$96,5,TRUE)/10000,
TRUE,0)</f>
        <v>0</v>
      </c>
      <c r="N8" s="36">
        <f t="shared" si="7"/>
        <v>58.96</v>
      </c>
      <c r="O8" s="36">
        <f t="shared" si="8"/>
        <v>184.96</v>
      </c>
      <c r="P8" s="36">
        <f t="shared" si="9"/>
        <v>91</v>
      </c>
      <c r="Q8" s="66">
        <f>ROUNDDOWN((P8*VLOOKUP(P8*10000,DATA!$B$120:$E$127,3,TRUE)-VLOOKUP(P8*10000,DATA!$B$120:$E$127,4,TRUE))*1.021,4)</f>
        <v>4.6455000000000002</v>
      </c>
      <c r="R8" s="36">
        <f>H8*VLOOKUP(H8*10000,DATA!$B$141:$E$146,3,TRUE)+VLOOKUP(H8*10000,DATA!$B$141:$E$146,4,TRUE)/10000</f>
        <v>124</v>
      </c>
      <c r="S8" s="36">
        <f t="shared" si="10"/>
        <v>276</v>
      </c>
      <c r="T8" s="36">
        <f>VLOOKUP(S8*10000,DATA!B$154:D$157,3,TRUE)/10000</f>
        <v>43</v>
      </c>
      <c r="U8" s="36">
        <f>IF(AQ8&lt;=58,
VLOOKUP(S8*10000,DATA!B$165:D$168,3,TRUE)/10000,
0)</f>
        <v>33</v>
      </c>
      <c r="V8" s="36" cm="1">
        <f t="array" ref="V8">_xlfn.IFS(
S8&lt;=900,
VLOOKUP(AQ8*10000,DATA!B$177:F$186,3,TRUE)/10000,
S8&lt;=950,
VLOOKUP(AQ8*10000,DATA!B$177:F$186,4,TRUE)/10000,
S8&lt;=1000,
VLOOKUP(AQ8*10000,DATA!B$177:F$186,5,TRUE)/10000,
TRUE,0)</f>
        <v>0</v>
      </c>
      <c r="W8" s="36">
        <f t="shared" si="11"/>
        <v>58.96</v>
      </c>
      <c r="X8" s="36">
        <f t="shared" si="12"/>
        <v>134.96</v>
      </c>
      <c r="Y8" s="36">
        <f t="shared" si="13"/>
        <v>141</v>
      </c>
      <c r="Z8" s="66">
        <f>IF(S8&lt;=DATA!$E$23,0,計算表!Y8*0.1+0.5)</f>
        <v>14.600000000000001</v>
      </c>
      <c r="AA8" s="66">
        <f>H8*DATA!$E$19</f>
        <v>36.6</v>
      </c>
      <c r="AB8" s="66">
        <f>H8*DATA!$E$20</f>
        <v>19.96</v>
      </c>
      <c r="AC8" s="66">
        <f>H8*DATA!$E$21</f>
        <v>2.4</v>
      </c>
      <c r="AD8" s="67">
        <f t="shared" si="14"/>
        <v>321.79449999999997</v>
      </c>
      <c r="AF8" s="67">
        <f t="shared" si="2"/>
        <v>102</v>
      </c>
      <c r="AG8" s="36">
        <f>AF8*VLOOKUP(AF8*10000,DATA!$B$39:$E$43,3,TRUE)+VLOOKUP(AF8*10000,DATA!$B$39:$E$43,4,TRUE)/10000</f>
        <v>65</v>
      </c>
      <c r="AH8" s="36">
        <f t="shared" si="15"/>
        <v>37</v>
      </c>
      <c r="AI8" s="36">
        <f>VLOOKUP(AH8*10000,DATA!$B$55:$D$63,3,TRUE)/10000</f>
        <v>95</v>
      </c>
      <c r="AJ8" s="11"/>
      <c r="AK8" s="11"/>
      <c r="AL8" s="36">
        <f t="shared" si="3"/>
        <v>0.61199999999999999</v>
      </c>
      <c r="AM8" s="36">
        <f t="shared" si="16"/>
        <v>95.611999999999995</v>
      </c>
      <c r="AN8" s="36">
        <f t="shared" si="17"/>
        <v>0</v>
      </c>
      <c r="AO8" s="66">
        <f>ROUNDDOWN((AN8*VLOOKUP(AN8*10000,DATA!$B$120:$E$127,3,TRUE)-VLOOKUP(AN8*10000,DATA!$B$120:$E$127,4,TRUE))*1.021,4)</f>
        <v>0</v>
      </c>
      <c r="AP8" s="36">
        <f>AF8*VLOOKUP(AF8*10000,DATA!$B$141:$E$146,3,TRUE)+VLOOKUP(AF8*10000,DATA!$B$141:$E$146,4,TRUE)/10000</f>
        <v>55</v>
      </c>
      <c r="AQ8" s="36">
        <f t="shared" si="18"/>
        <v>47</v>
      </c>
      <c r="AR8" s="36">
        <f>VLOOKUP(S8*10000,DATA!B$154:D$157,3,TRUE)/10000</f>
        <v>43</v>
      </c>
      <c r="AS8" s="11"/>
      <c r="AT8" s="11"/>
      <c r="AU8" s="36">
        <f t="shared" si="19"/>
        <v>0.61199999999999999</v>
      </c>
      <c r="AV8" s="36">
        <f t="shared" si="20"/>
        <v>43.612000000000002</v>
      </c>
      <c r="AW8" s="36">
        <f t="shared" si="21"/>
        <v>3.3</v>
      </c>
      <c r="AX8" s="66">
        <f>IF(AQ8&lt;=DATA!$E$23,0,計算表!AW8*0.1+0.5)</f>
        <v>0.83000000000000007</v>
      </c>
      <c r="AY8" s="66">
        <f>IF(AF8&lt;DATA!$E$22,0,AF8*DATA!$E$19)</f>
        <v>0</v>
      </c>
      <c r="AZ8" s="66">
        <f>IF(AF8&lt;DATA!$E$22,0,AF8*DATA!$E$20)</f>
        <v>0</v>
      </c>
      <c r="BA8" s="66">
        <f>AF8*DATA!$E$21</f>
        <v>0.61199999999999999</v>
      </c>
      <c r="BB8" s="67">
        <f t="shared" si="22"/>
        <v>100.55800000000001</v>
      </c>
    </row>
    <row r="9" spans="2:54">
      <c r="B9" s="36">
        <f>DATA!$E$18</f>
        <v>400</v>
      </c>
      <c r="C9" s="36">
        <f t="shared" si="23"/>
        <v>103</v>
      </c>
      <c r="D9" s="36">
        <f t="shared" si="4"/>
        <v>321.79449999999997</v>
      </c>
      <c r="E9" s="36">
        <f t="shared" si="5"/>
        <v>101.452</v>
      </c>
      <c r="F9" s="36">
        <f t="shared" si="6"/>
        <v>423.24649999999997</v>
      </c>
      <c r="H9" s="67">
        <f t="shared" si="0"/>
        <v>400</v>
      </c>
      <c r="I9" s="36">
        <f>H9*VLOOKUP(H9*10000,DATA!$B$39:$E$43,3,TRUE)+VLOOKUP(H9*10000,DATA!$B$39:$E$43,4,TRUE)/10000</f>
        <v>124</v>
      </c>
      <c r="J9" s="36">
        <f t="shared" si="1"/>
        <v>276</v>
      </c>
      <c r="K9" s="36">
        <f>VLOOKUP(J9*10000,DATA!$B$55:$D$63,3,TRUE)/10000</f>
        <v>88</v>
      </c>
      <c r="L9" s="36">
        <f>IF(AH9&lt;=58,
VLOOKUP(J9,DATA!$B$72:$D$75,3,TRUE)/10000,0)</f>
        <v>38</v>
      </c>
      <c r="M9" s="36" cm="1">
        <f t="array" ref="M9">_xlfn.IFS(
J9&lt;=900,VLOOKUP(AH9*10000,DATA!$B$86:$F$96,3,TRUE)/10000,
J9&lt;=950,VLOOKUP(AH9*10000,DATA!$B$86:$F$96,4,TRUE)/10000,
J9&lt;=900,VLOOKUP(AH9*10000,DATA!$B$86:$F$96,5,TRUE)/10000,
TRUE,0)</f>
        <v>0</v>
      </c>
      <c r="N9" s="36">
        <f t="shared" si="7"/>
        <v>58.96</v>
      </c>
      <c r="O9" s="36">
        <f t="shared" si="8"/>
        <v>184.96</v>
      </c>
      <c r="P9" s="36">
        <f t="shared" si="9"/>
        <v>91</v>
      </c>
      <c r="Q9" s="66">
        <f>ROUNDDOWN((P9*VLOOKUP(P9*10000,DATA!$B$120:$E$127,3,TRUE)-VLOOKUP(P9*10000,DATA!$B$120:$E$127,4,TRUE))*1.021,4)</f>
        <v>4.6455000000000002</v>
      </c>
      <c r="R9" s="36">
        <f>H9*VLOOKUP(H9*10000,DATA!$B$141:$E$146,3,TRUE)+VLOOKUP(H9*10000,DATA!$B$141:$E$146,4,TRUE)/10000</f>
        <v>124</v>
      </c>
      <c r="S9" s="36">
        <f t="shared" si="10"/>
        <v>276</v>
      </c>
      <c r="T9" s="36">
        <f>VLOOKUP(S9*10000,DATA!B$154:D$157,3,TRUE)/10000</f>
        <v>43</v>
      </c>
      <c r="U9" s="36">
        <f>IF(AQ9&lt;=58,
VLOOKUP(S9*10000,DATA!B$165:D$168,3,TRUE)/10000,
0)</f>
        <v>33</v>
      </c>
      <c r="V9" s="36" cm="1">
        <f t="array" ref="V9">_xlfn.IFS(
S9&lt;=900,
VLOOKUP(AQ9*10000,DATA!B$177:F$186,3,TRUE)/10000,
S9&lt;=950,
VLOOKUP(AQ9*10000,DATA!B$177:F$186,4,TRUE)/10000,
S9&lt;=1000,
VLOOKUP(AQ9*10000,DATA!B$177:F$186,5,TRUE)/10000,
TRUE,0)</f>
        <v>0</v>
      </c>
      <c r="W9" s="36">
        <f t="shared" si="11"/>
        <v>58.96</v>
      </c>
      <c r="X9" s="36">
        <f t="shared" si="12"/>
        <v>134.96</v>
      </c>
      <c r="Y9" s="36">
        <f t="shared" si="13"/>
        <v>141</v>
      </c>
      <c r="Z9" s="66">
        <f>IF(S9&lt;=DATA!$E$23,0,計算表!Y9*0.1+0.5)</f>
        <v>14.600000000000001</v>
      </c>
      <c r="AA9" s="66">
        <f>H9*DATA!$E$19</f>
        <v>36.6</v>
      </c>
      <c r="AB9" s="66">
        <f>H9*DATA!$E$20</f>
        <v>19.96</v>
      </c>
      <c r="AC9" s="66">
        <f>H9*DATA!$E$21</f>
        <v>2.4</v>
      </c>
      <c r="AD9" s="67">
        <f t="shared" si="14"/>
        <v>321.79449999999997</v>
      </c>
      <c r="AF9" s="67">
        <f t="shared" si="2"/>
        <v>103</v>
      </c>
      <c r="AG9" s="36">
        <f>AF9*VLOOKUP(AF9*10000,DATA!$B$39:$E$43,3,TRUE)+VLOOKUP(AF9*10000,DATA!$B$39:$E$43,4,TRUE)/10000</f>
        <v>65</v>
      </c>
      <c r="AH9" s="36">
        <f t="shared" si="15"/>
        <v>38</v>
      </c>
      <c r="AI9" s="36">
        <f>VLOOKUP(AH9*10000,DATA!$B$55:$D$63,3,TRUE)/10000</f>
        <v>95</v>
      </c>
      <c r="AJ9" s="11"/>
      <c r="AK9" s="11"/>
      <c r="AL9" s="36">
        <f t="shared" si="3"/>
        <v>0.61799999999999999</v>
      </c>
      <c r="AM9" s="36">
        <f t="shared" si="16"/>
        <v>95.617999999999995</v>
      </c>
      <c r="AN9" s="36">
        <f t="shared" si="17"/>
        <v>0</v>
      </c>
      <c r="AO9" s="66">
        <f>ROUNDDOWN((AN9*VLOOKUP(AN9*10000,DATA!$B$120:$E$127,3,TRUE)-VLOOKUP(AN9*10000,DATA!$B$120:$E$127,4,TRUE))*1.021,4)</f>
        <v>0</v>
      </c>
      <c r="AP9" s="36">
        <f>AF9*VLOOKUP(AF9*10000,DATA!$B$141:$E$146,3,TRUE)+VLOOKUP(AF9*10000,DATA!$B$141:$E$146,4,TRUE)/10000</f>
        <v>55</v>
      </c>
      <c r="AQ9" s="36">
        <f t="shared" si="18"/>
        <v>48</v>
      </c>
      <c r="AR9" s="36">
        <f>VLOOKUP(S9*10000,DATA!B$154:D$157,3,TRUE)/10000</f>
        <v>43</v>
      </c>
      <c r="AS9" s="11"/>
      <c r="AT9" s="11"/>
      <c r="AU9" s="36">
        <f t="shared" si="19"/>
        <v>0.61799999999999999</v>
      </c>
      <c r="AV9" s="36">
        <f t="shared" si="20"/>
        <v>43.618000000000002</v>
      </c>
      <c r="AW9" s="36">
        <f t="shared" si="21"/>
        <v>4.3</v>
      </c>
      <c r="AX9" s="66">
        <f>IF(AQ9&lt;=DATA!$E$23,0,計算表!AW9*0.1+0.5)</f>
        <v>0.92999999999999994</v>
      </c>
      <c r="AY9" s="66">
        <f>IF(AF9&lt;DATA!$E$22,0,AF9*DATA!$E$19)</f>
        <v>0</v>
      </c>
      <c r="AZ9" s="66">
        <f>IF(AF9&lt;DATA!$E$22,0,AF9*DATA!$E$20)</f>
        <v>0</v>
      </c>
      <c r="BA9" s="66">
        <f>AF9*DATA!$E$21</f>
        <v>0.61799999999999999</v>
      </c>
      <c r="BB9" s="67">
        <f t="shared" si="22"/>
        <v>101.452</v>
      </c>
    </row>
    <row r="10" spans="2:54">
      <c r="B10" s="36">
        <f>DATA!$E$18</f>
        <v>400</v>
      </c>
      <c r="C10" s="36">
        <f t="shared" si="23"/>
        <v>104</v>
      </c>
      <c r="D10" s="36">
        <f t="shared" si="4"/>
        <v>321.79449999999997</v>
      </c>
      <c r="E10" s="36">
        <f t="shared" si="5"/>
        <v>102.346</v>
      </c>
      <c r="F10" s="36">
        <f t="shared" si="6"/>
        <v>424.14049999999997</v>
      </c>
      <c r="H10" s="67">
        <f t="shared" si="0"/>
        <v>400</v>
      </c>
      <c r="I10" s="36">
        <f>H10*VLOOKUP(H10*10000,DATA!$B$39:$E$43,3,TRUE)+VLOOKUP(H10*10000,DATA!$B$39:$E$43,4,TRUE)/10000</f>
        <v>124</v>
      </c>
      <c r="J10" s="36">
        <f t="shared" si="1"/>
        <v>276</v>
      </c>
      <c r="K10" s="36">
        <f>VLOOKUP(J10*10000,DATA!$B$55:$D$63,3,TRUE)/10000</f>
        <v>88</v>
      </c>
      <c r="L10" s="36">
        <f>IF(AH10&lt;=58,
VLOOKUP(J10,DATA!$B$72:$D$75,3,TRUE)/10000,0)</f>
        <v>38</v>
      </c>
      <c r="M10" s="36" cm="1">
        <f t="array" ref="M10">_xlfn.IFS(
J10&lt;=900,VLOOKUP(AH10*10000,DATA!$B$86:$F$96,3,TRUE)/10000,
J10&lt;=950,VLOOKUP(AH10*10000,DATA!$B$86:$F$96,4,TRUE)/10000,
J10&lt;=900,VLOOKUP(AH10*10000,DATA!$B$86:$F$96,5,TRUE)/10000,
TRUE,0)</f>
        <v>0</v>
      </c>
      <c r="N10" s="36">
        <f t="shared" si="7"/>
        <v>58.96</v>
      </c>
      <c r="O10" s="36">
        <f t="shared" si="8"/>
        <v>184.96</v>
      </c>
      <c r="P10" s="36">
        <f t="shared" si="9"/>
        <v>91</v>
      </c>
      <c r="Q10" s="66">
        <f>ROUNDDOWN((P10*VLOOKUP(P10*10000,DATA!$B$120:$E$127,3,TRUE)-VLOOKUP(P10*10000,DATA!$B$120:$E$127,4,TRUE))*1.021,4)</f>
        <v>4.6455000000000002</v>
      </c>
      <c r="R10" s="36">
        <f>H10*VLOOKUP(H10*10000,DATA!$B$141:$E$146,3,TRUE)+VLOOKUP(H10*10000,DATA!$B$141:$E$146,4,TRUE)/10000</f>
        <v>124</v>
      </c>
      <c r="S10" s="36">
        <f t="shared" si="10"/>
        <v>276</v>
      </c>
      <c r="T10" s="36">
        <f>VLOOKUP(S10*10000,DATA!B$154:D$157,3,TRUE)/10000</f>
        <v>43</v>
      </c>
      <c r="U10" s="36">
        <f>IF(AQ10&lt;=58,
VLOOKUP(S10*10000,DATA!B$165:D$168,3,TRUE)/10000,
0)</f>
        <v>33</v>
      </c>
      <c r="V10" s="36" cm="1">
        <f t="array" ref="V10">_xlfn.IFS(
S10&lt;=900,
VLOOKUP(AQ10*10000,DATA!B$177:F$186,3,TRUE)/10000,
S10&lt;=950,
VLOOKUP(AQ10*10000,DATA!B$177:F$186,4,TRUE)/10000,
S10&lt;=1000,
VLOOKUP(AQ10*10000,DATA!B$177:F$186,5,TRUE)/10000,
TRUE,0)</f>
        <v>0</v>
      </c>
      <c r="W10" s="36">
        <f t="shared" si="11"/>
        <v>58.96</v>
      </c>
      <c r="X10" s="36">
        <f t="shared" si="12"/>
        <v>134.96</v>
      </c>
      <c r="Y10" s="36">
        <f t="shared" si="13"/>
        <v>141</v>
      </c>
      <c r="Z10" s="66">
        <f>IF(S10&lt;=DATA!$E$23,0,計算表!Y10*0.1+0.5)</f>
        <v>14.600000000000001</v>
      </c>
      <c r="AA10" s="66">
        <f>H10*DATA!$E$19</f>
        <v>36.6</v>
      </c>
      <c r="AB10" s="66">
        <f>H10*DATA!$E$20</f>
        <v>19.96</v>
      </c>
      <c r="AC10" s="66">
        <f>H10*DATA!$E$21</f>
        <v>2.4</v>
      </c>
      <c r="AD10" s="67">
        <f t="shared" si="14"/>
        <v>321.79449999999997</v>
      </c>
      <c r="AF10" s="67">
        <f t="shared" si="2"/>
        <v>104</v>
      </c>
      <c r="AG10" s="36">
        <f>AF10*VLOOKUP(AF10*10000,DATA!$B$39:$E$43,3,TRUE)+VLOOKUP(AF10*10000,DATA!$B$39:$E$43,4,TRUE)/10000</f>
        <v>65</v>
      </c>
      <c r="AH10" s="36">
        <f t="shared" si="15"/>
        <v>39</v>
      </c>
      <c r="AI10" s="36">
        <f>VLOOKUP(AH10*10000,DATA!$B$55:$D$63,3,TRUE)/10000</f>
        <v>95</v>
      </c>
      <c r="AJ10" s="11"/>
      <c r="AK10" s="11"/>
      <c r="AL10" s="36">
        <f t="shared" si="3"/>
        <v>0.624</v>
      </c>
      <c r="AM10" s="36">
        <f t="shared" si="16"/>
        <v>95.623999999999995</v>
      </c>
      <c r="AN10" s="36">
        <f t="shared" si="17"/>
        <v>0</v>
      </c>
      <c r="AO10" s="66">
        <f>ROUNDDOWN((AN10*VLOOKUP(AN10*10000,DATA!$B$120:$E$127,3,TRUE)-VLOOKUP(AN10*10000,DATA!$B$120:$E$127,4,TRUE))*1.021,4)</f>
        <v>0</v>
      </c>
      <c r="AP10" s="36">
        <f>AF10*VLOOKUP(AF10*10000,DATA!$B$141:$E$146,3,TRUE)+VLOOKUP(AF10*10000,DATA!$B$141:$E$146,4,TRUE)/10000</f>
        <v>55</v>
      </c>
      <c r="AQ10" s="36">
        <f t="shared" si="18"/>
        <v>49</v>
      </c>
      <c r="AR10" s="36">
        <f>VLOOKUP(S10*10000,DATA!B$154:D$157,3,TRUE)/10000</f>
        <v>43</v>
      </c>
      <c r="AS10" s="11"/>
      <c r="AT10" s="11"/>
      <c r="AU10" s="36">
        <f t="shared" si="19"/>
        <v>0.624</v>
      </c>
      <c r="AV10" s="36">
        <f t="shared" si="20"/>
        <v>43.624000000000002</v>
      </c>
      <c r="AW10" s="36">
        <f t="shared" si="21"/>
        <v>5.3</v>
      </c>
      <c r="AX10" s="66">
        <f>IF(AQ10&lt;=DATA!$E$23,0,計算表!AW10*0.1+0.5)</f>
        <v>1.03</v>
      </c>
      <c r="AY10" s="66">
        <f>IF(AF10&lt;DATA!$E$22,0,AF10*DATA!$E$19)</f>
        <v>0</v>
      </c>
      <c r="AZ10" s="66">
        <f>IF(AF10&lt;DATA!$E$22,0,AF10*DATA!$E$20)</f>
        <v>0</v>
      </c>
      <c r="BA10" s="66">
        <f>AF10*DATA!$E$21</f>
        <v>0.624</v>
      </c>
      <c r="BB10" s="67">
        <f t="shared" si="22"/>
        <v>102.346</v>
      </c>
    </row>
    <row r="11" spans="2:54">
      <c r="B11" s="36">
        <f>DATA!$E$18</f>
        <v>400</v>
      </c>
      <c r="C11" s="36">
        <f t="shared" si="23"/>
        <v>105</v>
      </c>
      <c r="D11" s="36">
        <f t="shared" si="4"/>
        <v>321.79449999999997</v>
      </c>
      <c r="E11" s="36">
        <f t="shared" si="5"/>
        <v>103.24000000000001</v>
      </c>
      <c r="F11" s="36">
        <f t="shared" si="6"/>
        <v>425.03449999999998</v>
      </c>
      <c r="H11" s="67">
        <f t="shared" si="0"/>
        <v>400</v>
      </c>
      <c r="I11" s="36">
        <f>H11*VLOOKUP(H11*10000,DATA!$B$39:$E$43,3,TRUE)+VLOOKUP(H11*10000,DATA!$B$39:$E$43,4,TRUE)/10000</f>
        <v>124</v>
      </c>
      <c r="J11" s="36">
        <f t="shared" si="1"/>
        <v>276</v>
      </c>
      <c r="K11" s="36">
        <f>VLOOKUP(J11*10000,DATA!$B$55:$D$63,3,TRUE)/10000</f>
        <v>88</v>
      </c>
      <c r="L11" s="36">
        <f>IF(AH11&lt;=58,
VLOOKUP(J11,DATA!$B$72:$D$75,3,TRUE)/10000,0)</f>
        <v>38</v>
      </c>
      <c r="M11" s="36" cm="1">
        <f t="array" ref="M11">_xlfn.IFS(
J11&lt;=900,VLOOKUP(AH11*10000,DATA!$B$86:$F$96,3,TRUE)/10000,
J11&lt;=950,VLOOKUP(AH11*10000,DATA!$B$86:$F$96,4,TRUE)/10000,
J11&lt;=900,VLOOKUP(AH11*10000,DATA!$B$86:$F$96,5,TRUE)/10000,
TRUE,0)</f>
        <v>0</v>
      </c>
      <c r="N11" s="36">
        <f t="shared" si="7"/>
        <v>58.96</v>
      </c>
      <c r="O11" s="36">
        <f t="shared" si="8"/>
        <v>184.96</v>
      </c>
      <c r="P11" s="36">
        <f t="shared" si="9"/>
        <v>91</v>
      </c>
      <c r="Q11" s="66">
        <f>ROUNDDOWN((P11*VLOOKUP(P11*10000,DATA!$B$120:$E$127,3,TRUE)-VLOOKUP(P11*10000,DATA!$B$120:$E$127,4,TRUE))*1.021,4)</f>
        <v>4.6455000000000002</v>
      </c>
      <c r="R11" s="36">
        <f>H11*VLOOKUP(H11*10000,DATA!$B$141:$E$146,3,TRUE)+VLOOKUP(H11*10000,DATA!$B$141:$E$146,4,TRUE)/10000</f>
        <v>124</v>
      </c>
      <c r="S11" s="36">
        <f t="shared" si="10"/>
        <v>276</v>
      </c>
      <c r="T11" s="36">
        <f>VLOOKUP(S11*10000,DATA!B$154:D$157,3,TRUE)/10000</f>
        <v>43</v>
      </c>
      <c r="U11" s="36">
        <f>IF(AQ11&lt;=58,
VLOOKUP(S11*10000,DATA!B$165:D$168,3,TRUE)/10000,
0)</f>
        <v>33</v>
      </c>
      <c r="V11" s="36" cm="1">
        <f t="array" ref="V11">_xlfn.IFS(
S11&lt;=900,
VLOOKUP(AQ11*10000,DATA!B$177:F$186,3,TRUE)/10000,
S11&lt;=950,
VLOOKUP(AQ11*10000,DATA!B$177:F$186,4,TRUE)/10000,
S11&lt;=1000,
VLOOKUP(AQ11*10000,DATA!B$177:F$186,5,TRUE)/10000,
TRUE,0)</f>
        <v>0</v>
      </c>
      <c r="W11" s="36">
        <f t="shared" si="11"/>
        <v>58.96</v>
      </c>
      <c r="X11" s="36">
        <f t="shared" si="12"/>
        <v>134.96</v>
      </c>
      <c r="Y11" s="36">
        <f t="shared" si="13"/>
        <v>141</v>
      </c>
      <c r="Z11" s="66">
        <f>IF(S11&lt;=DATA!$E$23,0,計算表!Y11*0.1+0.5)</f>
        <v>14.600000000000001</v>
      </c>
      <c r="AA11" s="66">
        <f>H11*DATA!$E$19</f>
        <v>36.6</v>
      </c>
      <c r="AB11" s="66">
        <f>H11*DATA!$E$20</f>
        <v>19.96</v>
      </c>
      <c r="AC11" s="66">
        <f>H11*DATA!$E$21</f>
        <v>2.4</v>
      </c>
      <c r="AD11" s="67">
        <f t="shared" si="14"/>
        <v>321.79449999999997</v>
      </c>
      <c r="AF11" s="67">
        <f t="shared" si="2"/>
        <v>105</v>
      </c>
      <c r="AG11" s="36">
        <f>AF11*VLOOKUP(AF11*10000,DATA!$B$39:$E$43,3,TRUE)+VLOOKUP(AF11*10000,DATA!$B$39:$E$43,4,TRUE)/10000</f>
        <v>65</v>
      </c>
      <c r="AH11" s="36">
        <f t="shared" si="15"/>
        <v>40</v>
      </c>
      <c r="AI11" s="36">
        <f>VLOOKUP(AH11*10000,DATA!$B$55:$D$63,3,TRUE)/10000</f>
        <v>95</v>
      </c>
      <c r="AJ11" s="11"/>
      <c r="AK11" s="11"/>
      <c r="AL11" s="36">
        <f t="shared" si="3"/>
        <v>0.63</v>
      </c>
      <c r="AM11" s="36">
        <f t="shared" si="16"/>
        <v>95.63</v>
      </c>
      <c r="AN11" s="36">
        <f t="shared" si="17"/>
        <v>0</v>
      </c>
      <c r="AO11" s="66">
        <f>ROUNDDOWN((AN11*VLOOKUP(AN11*10000,DATA!$B$120:$E$127,3,TRUE)-VLOOKUP(AN11*10000,DATA!$B$120:$E$127,4,TRUE))*1.021,4)</f>
        <v>0</v>
      </c>
      <c r="AP11" s="36">
        <f>AF11*VLOOKUP(AF11*10000,DATA!$B$141:$E$146,3,TRUE)+VLOOKUP(AF11*10000,DATA!$B$141:$E$146,4,TRUE)/10000</f>
        <v>55</v>
      </c>
      <c r="AQ11" s="36">
        <f t="shared" si="18"/>
        <v>50</v>
      </c>
      <c r="AR11" s="36">
        <f>VLOOKUP(S11*10000,DATA!B$154:D$157,3,TRUE)/10000</f>
        <v>43</v>
      </c>
      <c r="AS11" s="11"/>
      <c r="AT11" s="11"/>
      <c r="AU11" s="36">
        <f t="shared" si="19"/>
        <v>0.63</v>
      </c>
      <c r="AV11" s="36">
        <f t="shared" si="20"/>
        <v>43.63</v>
      </c>
      <c r="AW11" s="36">
        <f t="shared" si="21"/>
        <v>6.3</v>
      </c>
      <c r="AX11" s="66">
        <f>IF(AQ11&lt;=DATA!$E$23,0,計算表!AW11*0.1+0.5)</f>
        <v>1.1299999999999999</v>
      </c>
      <c r="AY11" s="66">
        <f>IF(AF11&lt;DATA!$E$22,0,AF11*DATA!$E$19)</f>
        <v>0</v>
      </c>
      <c r="AZ11" s="66">
        <f>IF(AF11&lt;DATA!$E$22,0,AF11*DATA!$E$20)</f>
        <v>0</v>
      </c>
      <c r="BA11" s="66">
        <f>AF11*DATA!$E$21</f>
        <v>0.63</v>
      </c>
      <c r="BB11" s="67">
        <f t="shared" si="22"/>
        <v>103.24000000000001</v>
      </c>
    </row>
    <row r="12" spans="2:54">
      <c r="B12" s="36">
        <f>DATA!$E$18</f>
        <v>400</v>
      </c>
      <c r="C12" s="36">
        <f t="shared" si="23"/>
        <v>106</v>
      </c>
      <c r="D12" s="36">
        <f t="shared" si="4"/>
        <v>321.79449999999997</v>
      </c>
      <c r="E12" s="36">
        <f t="shared" si="5"/>
        <v>104.134</v>
      </c>
      <c r="F12" s="36">
        <f t="shared" si="6"/>
        <v>425.92849999999999</v>
      </c>
      <c r="H12" s="67">
        <f t="shared" si="0"/>
        <v>400</v>
      </c>
      <c r="I12" s="36">
        <f>H12*VLOOKUP(H12*10000,DATA!$B$39:$E$43,3,TRUE)+VLOOKUP(H12*10000,DATA!$B$39:$E$43,4,TRUE)/10000</f>
        <v>124</v>
      </c>
      <c r="J12" s="36">
        <f t="shared" si="1"/>
        <v>276</v>
      </c>
      <c r="K12" s="36">
        <f>VLOOKUP(J12*10000,DATA!$B$55:$D$63,3,TRUE)/10000</f>
        <v>88</v>
      </c>
      <c r="L12" s="36">
        <f>IF(AH12&lt;=58,
VLOOKUP(J12,DATA!$B$72:$D$75,3,TRUE)/10000,0)</f>
        <v>38</v>
      </c>
      <c r="M12" s="36" cm="1">
        <f t="array" ref="M12">_xlfn.IFS(
J12&lt;=900,VLOOKUP(AH12*10000,DATA!$B$86:$F$96,3,TRUE)/10000,
J12&lt;=950,VLOOKUP(AH12*10000,DATA!$B$86:$F$96,4,TRUE)/10000,
J12&lt;=900,VLOOKUP(AH12*10000,DATA!$B$86:$F$96,5,TRUE)/10000,
TRUE,0)</f>
        <v>0</v>
      </c>
      <c r="N12" s="36">
        <f t="shared" si="7"/>
        <v>58.96</v>
      </c>
      <c r="O12" s="36">
        <f t="shared" si="8"/>
        <v>184.96</v>
      </c>
      <c r="P12" s="36">
        <f t="shared" si="9"/>
        <v>91</v>
      </c>
      <c r="Q12" s="66">
        <f>ROUNDDOWN((P12*VLOOKUP(P12*10000,DATA!$B$120:$E$127,3,TRUE)-VLOOKUP(P12*10000,DATA!$B$120:$E$127,4,TRUE))*1.021,4)</f>
        <v>4.6455000000000002</v>
      </c>
      <c r="R12" s="36">
        <f>H12*VLOOKUP(H12*10000,DATA!$B$141:$E$146,3,TRUE)+VLOOKUP(H12*10000,DATA!$B$141:$E$146,4,TRUE)/10000</f>
        <v>124</v>
      </c>
      <c r="S12" s="36">
        <f t="shared" si="10"/>
        <v>276</v>
      </c>
      <c r="T12" s="36">
        <f>VLOOKUP(S12*10000,DATA!B$154:D$157,3,TRUE)/10000</f>
        <v>43</v>
      </c>
      <c r="U12" s="36">
        <f>IF(AQ12&lt;=58,
VLOOKUP(S12*10000,DATA!B$165:D$168,3,TRUE)/10000,
0)</f>
        <v>33</v>
      </c>
      <c r="V12" s="36" cm="1">
        <f t="array" ref="V12">_xlfn.IFS(
S12&lt;=900,
VLOOKUP(AQ12*10000,DATA!B$177:F$186,3,TRUE)/10000,
S12&lt;=950,
VLOOKUP(AQ12*10000,DATA!B$177:F$186,4,TRUE)/10000,
S12&lt;=1000,
VLOOKUP(AQ12*10000,DATA!B$177:F$186,5,TRUE)/10000,
TRUE,0)</f>
        <v>0</v>
      </c>
      <c r="W12" s="36">
        <f t="shared" si="11"/>
        <v>58.96</v>
      </c>
      <c r="X12" s="36">
        <f t="shared" si="12"/>
        <v>134.96</v>
      </c>
      <c r="Y12" s="36">
        <f t="shared" si="13"/>
        <v>141</v>
      </c>
      <c r="Z12" s="66">
        <f>IF(S12&lt;=DATA!$E$23,0,計算表!Y12*0.1+0.5)</f>
        <v>14.600000000000001</v>
      </c>
      <c r="AA12" s="66">
        <f>H12*DATA!$E$19</f>
        <v>36.6</v>
      </c>
      <c r="AB12" s="66">
        <f>H12*DATA!$E$20</f>
        <v>19.96</v>
      </c>
      <c r="AC12" s="66">
        <f>H12*DATA!$E$21</f>
        <v>2.4</v>
      </c>
      <c r="AD12" s="67">
        <f t="shared" si="14"/>
        <v>321.79449999999997</v>
      </c>
      <c r="AF12" s="67">
        <f t="shared" si="2"/>
        <v>106</v>
      </c>
      <c r="AG12" s="36">
        <f>AF12*VLOOKUP(AF12*10000,DATA!$B$39:$E$43,3,TRUE)+VLOOKUP(AF12*10000,DATA!$B$39:$E$43,4,TRUE)/10000</f>
        <v>65</v>
      </c>
      <c r="AH12" s="36">
        <f t="shared" si="15"/>
        <v>41</v>
      </c>
      <c r="AI12" s="36">
        <f>VLOOKUP(AH12*10000,DATA!$B$55:$D$63,3,TRUE)/10000</f>
        <v>95</v>
      </c>
      <c r="AJ12" s="11"/>
      <c r="AK12" s="11"/>
      <c r="AL12" s="36">
        <f t="shared" si="3"/>
        <v>0.63600000000000001</v>
      </c>
      <c r="AM12" s="36">
        <f t="shared" si="16"/>
        <v>95.635999999999996</v>
      </c>
      <c r="AN12" s="36">
        <f t="shared" si="17"/>
        <v>0</v>
      </c>
      <c r="AO12" s="66">
        <f>ROUNDDOWN((AN12*VLOOKUP(AN12*10000,DATA!$B$120:$E$127,3,TRUE)-VLOOKUP(AN12*10000,DATA!$B$120:$E$127,4,TRUE))*1.021,4)</f>
        <v>0</v>
      </c>
      <c r="AP12" s="36">
        <f>AF12*VLOOKUP(AF12*10000,DATA!$B$141:$E$146,3,TRUE)+VLOOKUP(AF12*10000,DATA!$B$141:$E$146,4,TRUE)/10000</f>
        <v>55</v>
      </c>
      <c r="AQ12" s="36">
        <f t="shared" si="18"/>
        <v>51</v>
      </c>
      <c r="AR12" s="36">
        <f>VLOOKUP(S12*10000,DATA!B$154:D$157,3,TRUE)/10000</f>
        <v>43</v>
      </c>
      <c r="AS12" s="11"/>
      <c r="AT12" s="11"/>
      <c r="AU12" s="36">
        <f t="shared" si="19"/>
        <v>0.63600000000000001</v>
      </c>
      <c r="AV12" s="36">
        <f t="shared" si="20"/>
        <v>43.636000000000003</v>
      </c>
      <c r="AW12" s="36">
        <f t="shared" si="21"/>
        <v>7.3</v>
      </c>
      <c r="AX12" s="66">
        <f>IF(AQ12&lt;=DATA!$E$23,0,計算表!AW12*0.1+0.5)</f>
        <v>1.23</v>
      </c>
      <c r="AY12" s="66">
        <f>IF(AF12&lt;DATA!$E$22,0,AF12*DATA!$E$19)</f>
        <v>0</v>
      </c>
      <c r="AZ12" s="66">
        <f>IF(AF12&lt;DATA!$E$22,0,AF12*DATA!$E$20)</f>
        <v>0</v>
      </c>
      <c r="BA12" s="66">
        <f>AF12*DATA!$E$21</f>
        <v>0.63600000000000001</v>
      </c>
      <c r="BB12" s="67">
        <f t="shared" si="22"/>
        <v>104.134</v>
      </c>
    </row>
    <row r="13" spans="2:54">
      <c r="B13" s="36">
        <f>DATA!$E$18</f>
        <v>400</v>
      </c>
      <c r="C13" s="36">
        <f t="shared" si="23"/>
        <v>107</v>
      </c>
      <c r="D13" s="36">
        <f t="shared" si="4"/>
        <v>321.79449999999997</v>
      </c>
      <c r="E13" s="36">
        <f t="shared" si="5"/>
        <v>105.02800000000001</v>
      </c>
      <c r="F13" s="36">
        <f t="shared" si="6"/>
        <v>426.82249999999999</v>
      </c>
      <c r="H13" s="67">
        <f t="shared" si="0"/>
        <v>400</v>
      </c>
      <c r="I13" s="36">
        <f>H13*VLOOKUP(H13*10000,DATA!$B$39:$E$43,3,TRUE)+VLOOKUP(H13*10000,DATA!$B$39:$E$43,4,TRUE)/10000</f>
        <v>124</v>
      </c>
      <c r="J13" s="36">
        <f t="shared" si="1"/>
        <v>276</v>
      </c>
      <c r="K13" s="36">
        <f>VLOOKUP(J13*10000,DATA!$B$55:$D$63,3,TRUE)/10000</f>
        <v>88</v>
      </c>
      <c r="L13" s="36">
        <f>IF(AH13&lt;=58,
VLOOKUP(J13,DATA!$B$72:$D$75,3,TRUE)/10000,0)</f>
        <v>38</v>
      </c>
      <c r="M13" s="36" cm="1">
        <f t="array" ref="M13">_xlfn.IFS(
J13&lt;=900,VLOOKUP(AH13*10000,DATA!$B$86:$F$96,3,TRUE)/10000,
J13&lt;=950,VLOOKUP(AH13*10000,DATA!$B$86:$F$96,4,TRUE)/10000,
J13&lt;=900,VLOOKUP(AH13*10000,DATA!$B$86:$F$96,5,TRUE)/10000,
TRUE,0)</f>
        <v>0</v>
      </c>
      <c r="N13" s="36">
        <f t="shared" si="7"/>
        <v>58.96</v>
      </c>
      <c r="O13" s="36">
        <f t="shared" si="8"/>
        <v>184.96</v>
      </c>
      <c r="P13" s="36">
        <f t="shared" si="9"/>
        <v>91</v>
      </c>
      <c r="Q13" s="66">
        <f>ROUNDDOWN((P13*VLOOKUP(P13*10000,DATA!$B$120:$E$127,3,TRUE)-VLOOKUP(P13*10000,DATA!$B$120:$E$127,4,TRUE))*1.021,4)</f>
        <v>4.6455000000000002</v>
      </c>
      <c r="R13" s="36">
        <f>H13*VLOOKUP(H13*10000,DATA!$B$141:$E$146,3,TRUE)+VLOOKUP(H13*10000,DATA!$B$141:$E$146,4,TRUE)/10000</f>
        <v>124</v>
      </c>
      <c r="S13" s="36">
        <f t="shared" si="10"/>
        <v>276</v>
      </c>
      <c r="T13" s="36">
        <f>VLOOKUP(S13*10000,DATA!B$154:D$157,3,TRUE)/10000</f>
        <v>43</v>
      </c>
      <c r="U13" s="36">
        <f>IF(AQ13&lt;=58,
VLOOKUP(S13*10000,DATA!B$165:D$168,3,TRUE)/10000,
0)</f>
        <v>33</v>
      </c>
      <c r="V13" s="36" cm="1">
        <f t="array" ref="V13">_xlfn.IFS(
S13&lt;=900,
VLOOKUP(AQ13*10000,DATA!B$177:F$186,3,TRUE)/10000,
S13&lt;=950,
VLOOKUP(AQ13*10000,DATA!B$177:F$186,4,TRUE)/10000,
S13&lt;=1000,
VLOOKUP(AQ13*10000,DATA!B$177:F$186,5,TRUE)/10000,
TRUE,0)</f>
        <v>0</v>
      </c>
      <c r="W13" s="36">
        <f t="shared" si="11"/>
        <v>58.96</v>
      </c>
      <c r="X13" s="36">
        <f t="shared" si="12"/>
        <v>134.96</v>
      </c>
      <c r="Y13" s="36">
        <f t="shared" si="13"/>
        <v>141</v>
      </c>
      <c r="Z13" s="66">
        <f>IF(S13&lt;=DATA!$E$23,0,計算表!Y13*0.1+0.5)</f>
        <v>14.600000000000001</v>
      </c>
      <c r="AA13" s="66">
        <f>H13*DATA!$E$19</f>
        <v>36.6</v>
      </c>
      <c r="AB13" s="66">
        <f>H13*DATA!$E$20</f>
        <v>19.96</v>
      </c>
      <c r="AC13" s="66">
        <f>H13*DATA!$E$21</f>
        <v>2.4</v>
      </c>
      <c r="AD13" s="67">
        <f t="shared" si="14"/>
        <v>321.79449999999997</v>
      </c>
      <c r="AF13" s="67">
        <f t="shared" si="2"/>
        <v>107</v>
      </c>
      <c r="AG13" s="36">
        <f>AF13*VLOOKUP(AF13*10000,DATA!$B$39:$E$43,3,TRUE)+VLOOKUP(AF13*10000,DATA!$B$39:$E$43,4,TRUE)/10000</f>
        <v>65</v>
      </c>
      <c r="AH13" s="36">
        <f t="shared" si="15"/>
        <v>42</v>
      </c>
      <c r="AI13" s="36">
        <f>VLOOKUP(AH13*10000,DATA!$B$55:$D$63,3,TRUE)/10000</f>
        <v>95</v>
      </c>
      <c r="AJ13" s="11"/>
      <c r="AK13" s="11"/>
      <c r="AL13" s="36">
        <f t="shared" si="3"/>
        <v>0.64200000000000002</v>
      </c>
      <c r="AM13" s="36">
        <f t="shared" si="16"/>
        <v>95.641999999999996</v>
      </c>
      <c r="AN13" s="36">
        <f t="shared" si="17"/>
        <v>0</v>
      </c>
      <c r="AO13" s="66">
        <f>ROUNDDOWN((AN13*VLOOKUP(AN13*10000,DATA!$B$120:$E$127,3,TRUE)-VLOOKUP(AN13*10000,DATA!$B$120:$E$127,4,TRUE))*1.021,4)</f>
        <v>0</v>
      </c>
      <c r="AP13" s="36">
        <f>AF13*VLOOKUP(AF13*10000,DATA!$B$141:$E$146,3,TRUE)+VLOOKUP(AF13*10000,DATA!$B$141:$E$146,4,TRUE)/10000</f>
        <v>55</v>
      </c>
      <c r="AQ13" s="36">
        <f t="shared" si="18"/>
        <v>52</v>
      </c>
      <c r="AR13" s="36">
        <f>VLOOKUP(S13*10000,DATA!B$154:D$157,3,TRUE)/10000</f>
        <v>43</v>
      </c>
      <c r="AS13" s="11"/>
      <c r="AT13" s="11"/>
      <c r="AU13" s="36">
        <f t="shared" si="19"/>
        <v>0.64200000000000002</v>
      </c>
      <c r="AV13" s="36">
        <f t="shared" si="20"/>
        <v>43.642000000000003</v>
      </c>
      <c r="AW13" s="36">
        <f t="shared" si="21"/>
        <v>8.3000000000000007</v>
      </c>
      <c r="AX13" s="66">
        <f>IF(AQ13&lt;=DATA!$E$23,0,計算表!AW13*0.1+0.5)</f>
        <v>1.33</v>
      </c>
      <c r="AY13" s="66">
        <f>IF(AF13&lt;DATA!$E$22,0,AF13*DATA!$E$19)</f>
        <v>0</v>
      </c>
      <c r="AZ13" s="66">
        <f>IF(AF13&lt;DATA!$E$22,0,AF13*DATA!$E$20)</f>
        <v>0</v>
      </c>
      <c r="BA13" s="66">
        <f>AF13*DATA!$E$21</f>
        <v>0.64200000000000002</v>
      </c>
      <c r="BB13" s="67">
        <f t="shared" si="22"/>
        <v>105.02800000000001</v>
      </c>
    </row>
    <row r="14" spans="2:54">
      <c r="B14" s="36">
        <f>DATA!$E$18</f>
        <v>400</v>
      </c>
      <c r="C14" s="36">
        <f t="shared" si="23"/>
        <v>108</v>
      </c>
      <c r="D14" s="36">
        <f t="shared" si="4"/>
        <v>321.79449999999997</v>
      </c>
      <c r="E14" s="36">
        <f t="shared" si="5"/>
        <v>105.922</v>
      </c>
      <c r="F14" s="36">
        <f t="shared" si="6"/>
        <v>427.7165</v>
      </c>
      <c r="H14" s="67">
        <f t="shared" si="0"/>
        <v>400</v>
      </c>
      <c r="I14" s="36">
        <f>H14*VLOOKUP(H14*10000,DATA!$B$39:$E$43,3,TRUE)+VLOOKUP(H14*10000,DATA!$B$39:$E$43,4,TRUE)/10000</f>
        <v>124</v>
      </c>
      <c r="J14" s="36">
        <f t="shared" si="1"/>
        <v>276</v>
      </c>
      <c r="K14" s="36">
        <f>VLOOKUP(J14*10000,DATA!$B$55:$D$63,3,TRUE)/10000</f>
        <v>88</v>
      </c>
      <c r="L14" s="36">
        <f>IF(AH14&lt;=58,
VLOOKUP(J14,DATA!$B$72:$D$75,3,TRUE)/10000,0)</f>
        <v>38</v>
      </c>
      <c r="M14" s="36" cm="1">
        <f t="array" ref="M14">_xlfn.IFS(
J14&lt;=900,VLOOKUP(AH14*10000,DATA!$B$86:$F$96,3,TRUE)/10000,
J14&lt;=950,VLOOKUP(AH14*10000,DATA!$B$86:$F$96,4,TRUE)/10000,
J14&lt;=900,VLOOKUP(AH14*10000,DATA!$B$86:$F$96,5,TRUE)/10000,
TRUE,0)</f>
        <v>0</v>
      </c>
      <c r="N14" s="36">
        <f t="shared" si="7"/>
        <v>58.96</v>
      </c>
      <c r="O14" s="36">
        <f t="shared" si="8"/>
        <v>184.96</v>
      </c>
      <c r="P14" s="36">
        <f t="shared" si="9"/>
        <v>91</v>
      </c>
      <c r="Q14" s="66">
        <f>ROUNDDOWN((P14*VLOOKUP(P14*10000,DATA!$B$120:$E$127,3,TRUE)-VLOOKUP(P14*10000,DATA!$B$120:$E$127,4,TRUE))*1.021,4)</f>
        <v>4.6455000000000002</v>
      </c>
      <c r="R14" s="36">
        <f>H14*VLOOKUP(H14*10000,DATA!$B$141:$E$146,3,TRUE)+VLOOKUP(H14*10000,DATA!$B$141:$E$146,4,TRUE)/10000</f>
        <v>124</v>
      </c>
      <c r="S14" s="36">
        <f t="shared" si="10"/>
        <v>276</v>
      </c>
      <c r="T14" s="36">
        <f>VLOOKUP(S14*10000,DATA!B$154:D$157,3,TRUE)/10000</f>
        <v>43</v>
      </c>
      <c r="U14" s="36">
        <f>IF(AQ14&lt;=58,
VLOOKUP(S14*10000,DATA!B$165:D$168,3,TRUE)/10000,
0)</f>
        <v>33</v>
      </c>
      <c r="V14" s="36" cm="1">
        <f t="array" ref="V14">_xlfn.IFS(
S14&lt;=900,
VLOOKUP(AQ14*10000,DATA!B$177:F$186,3,TRUE)/10000,
S14&lt;=950,
VLOOKUP(AQ14*10000,DATA!B$177:F$186,4,TRUE)/10000,
S14&lt;=1000,
VLOOKUP(AQ14*10000,DATA!B$177:F$186,5,TRUE)/10000,
TRUE,0)</f>
        <v>0</v>
      </c>
      <c r="W14" s="36">
        <f t="shared" si="11"/>
        <v>58.96</v>
      </c>
      <c r="X14" s="36">
        <f t="shared" si="12"/>
        <v>134.96</v>
      </c>
      <c r="Y14" s="36">
        <f t="shared" si="13"/>
        <v>141</v>
      </c>
      <c r="Z14" s="66">
        <f>IF(S14&lt;=DATA!$E$23,0,計算表!Y14*0.1+0.5)</f>
        <v>14.600000000000001</v>
      </c>
      <c r="AA14" s="66">
        <f>H14*DATA!$E$19</f>
        <v>36.6</v>
      </c>
      <c r="AB14" s="66">
        <f>H14*DATA!$E$20</f>
        <v>19.96</v>
      </c>
      <c r="AC14" s="66">
        <f>H14*DATA!$E$21</f>
        <v>2.4</v>
      </c>
      <c r="AD14" s="67">
        <f t="shared" si="14"/>
        <v>321.79449999999997</v>
      </c>
      <c r="AF14" s="67">
        <f t="shared" si="2"/>
        <v>108</v>
      </c>
      <c r="AG14" s="36">
        <f>AF14*VLOOKUP(AF14*10000,DATA!$B$39:$E$43,3,TRUE)+VLOOKUP(AF14*10000,DATA!$B$39:$E$43,4,TRUE)/10000</f>
        <v>65</v>
      </c>
      <c r="AH14" s="36">
        <f t="shared" si="15"/>
        <v>43</v>
      </c>
      <c r="AI14" s="36">
        <f>VLOOKUP(AH14*10000,DATA!$B$55:$D$63,3,TRUE)/10000</f>
        <v>95</v>
      </c>
      <c r="AJ14" s="11"/>
      <c r="AK14" s="11"/>
      <c r="AL14" s="36">
        <f t="shared" si="3"/>
        <v>0.64800000000000002</v>
      </c>
      <c r="AM14" s="36">
        <f t="shared" si="16"/>
        <v>95.647999999999996</v>
      </c>
      <c r="AN14" s="36">
        <f t="shared" si="17"/>
        <v>0</v>
      </c>
      <c r="AO14" s="66">
        <f>ROUNDDOWN((AN14*VLOOKUP(AN14*10000,DATA!$B$120:$E$127,3,TRUE)-VLOOKUP(AN14*10000,DATA!$B$120:$E$127,4,TRUE))*1.021,4)</f>
        <v>0</v>
      </c>
      <c r="AP14" s="36">
        <f>AF14*VLOOKUP(AF14*10000,DATA!$B$141:$E$146,3,TRUE)+VLOOKUP(AF14*10000,DATA!$B$141:$E$146,4,TRUE)/10000</f>
        <v>55</v>
      </c>
      <c r="AQ14" s="36">
        <f t="shared" si="18"/>
        <v>53</v>
      </c>
      <c r="AR14" s="36">
        <f>VLOOKUP(S14*10000,DATA!B$154:D$157,3,TRUE)/10000</f>
        <v>43</v>
      </c>
      <c r="AS14" s="11"/>
      <c r="AT14" s="11"/>
      <c r="AU14" s="36">
        <f t="shared" si="19"/>
        <v>0.64800000000000002</v>
      </c>
      <c r="AV14" s="36">
        <f t="shared" si="20"/>
        <v>43.648000000000003</v>
      </c>
      <c r="AW14" s="36">
        <f t="shared" si="21"/>
        <v>9.3000000000000007</v>
      </c>
      <c r="AX14" s="66">
        <f>IF(AQ14&lt;=DATA!$E$23,0,計算表!AW14*0.1+0.5)</f>
        <v>1.4300000000000002</v>
      </c>
      <c r="AY14" s="66">
        <f>IF(AF14&lt;DATA!$E$22,0,AF14*DATA!$E$19)</f>
        <v>0</v>
      </c>
      <c r="AZ14" s="66">
        <f>IF(AF14&lt;DATA!$E$22,0,AF14*DATA!$E$20)</f>
        <v>0</v>
      </c>
      <c r="BA14" s="66">
        <f>AF14*DATA!$E$21</f>
        <v>0.64800000000000002</v>
      </c>
      <c r="BB14" s="67">
        <f t="shared" si="22"/>
        <v>105.922</v>
      </c>
    </row>
    <row r="15" spans="2:54">
      <c r="B15" s="36">
        <f>DATA!$E$18</f>
        <v>400</v>
      </c>
      <c r="C15" s="36">
        <f t="shared" si="23"/>
        <v>109</v>
      </c>
      <c r="D15" s="36">
        <f t="shared" si="4"/>
        <v>321.79449999999997</v>
      </c>
      <c r="E15" s="36">
        <f t="shared" si="5"/>
        <v>106.816</v>
      </c>
      <c r="F15" s="36">
        <f t="shared" si="6"/>
        <v>428.6105</v>
      </c>
      <c r="H15" s="67">
        <f t="shared" si="0"/>
        <v>400</v>
      </c>
      <c r="I15" s="36">
        <f>H15*VLOOKUP(H15*10000,DATA!$B$39:$E$43,3,TRUE)+VLOOKUP(H15*10000,DATA!$B$39:$E$43,4,TRUE)/10000</f>
        <v>124</v>
      </c>
      <c r="J15" s="36">
        <f t="shared" si="1"/>
        <v>276</v>
      </c>
      <c r="K15" s="36">
        <f>VLOOKUP(J15*10000,DATA!$B$55:$D$63,3,TRUE)/10000</f>
        <v>88</v>
      </c>
      <c r="L15" s="36">
        <f>IF(AH15&lt;=58,
VLOOKUP(J15,DATA!$B$72:$D$75,3,TRUE)/10000,0)</f>
        <v>38</v>
      </c>
      <c r="M15" s="36" cm="1">
        <f t="array" ref="M15">_xlfn.IFS(
J15&lt;=900,VLOOKUP(AH15*10000,DATA!$B$86:$F$96,3,TRUE)/10000,
J15&lt;=950,VLOOKUP(AH15*10000,DATA!$B$86:$F$96,4,TRUE)/10000,
J15&lt;=900,VLOOKUP(AH15*10000,DATA!$B$86:$F$96,5,TRUE)/10000,
TRUE,0)</f>
        <v>0</v>
      </c>
      <c r="N15" s="36">
        <f t="shared" si="7"/>
        <v>58.96</v>
      </c>
      <c r="O15" s="36">
        <f t="shared" si="8"/>
        <v>184.96</v>
      </c>
      <c r="P15" s="36">
        <f t="shared" si="9"/>
        <v>91</v>
      </c>
      <c r="Q15" s="66">
        <f>ROUNDDOWN((P15*VLOOKUP(P15*10000,DATA!$B$120:$E$127,3,TRUE)-VLOOKUP(P15*10000,DATA!$B$120:$E$127,4,TRUE))*1.021,4)</f>
        <v>4.6455000000000002</v>
      </c>
      <c r="R15" s="36">
        <f>H15*VLOOKUP(H15*10000,DATA!$B$141:$E$146,3,TRUE)+VLOOKUP(H15*10000,DATA!$B$141:$E$146,4,TRUE)/10000</f>
        <v>124</v>
      </c>
      <c r="S15" s="36">
        <f t="shared" si="10"/>
        <v>276</v>
      </c>
      <c r="T15" s="36">
        <f>VLOOKUP(S15*10000,DATA!B$154:D$157,3,TRUE)/10000</f>
        <v>43</v>
      </c>
      <c r="U15" s="36">
        <f>IF(AQ15&lt;=58,
VLOOKUP(S15*10000,DATA!B$165:D$168,3,TRUE)/10000,
0)</f>
        <v>33</v>
      </c>
      <c r="V15" s="36" cm="1">
        <f t="array" ref="V15">_xlfn.IFS(
S15&lt;=900,
VLOOKUP(AQ15*10000,DATA!B$177:F$186,3,TRUE)/10000,
S15&lt;=950,
VLOOKUP(AQ15*10000,DATA!B$177:F$186,4,TRUE)/10000,
S15&lt;=1000,
VLOOKUP(AQ15*10000,DATA!B$177:F$186,5,TRUE)/10000,
TRUE,0)</f>
        <v>0</v>
      </c>
      <c r="W15" s="36">
        <f t="shared" si="11"/>
        <v>58.96</v>
      </c>
      <c r="X15" s="36">
        <f t="shared" si="12"/>
        <v>134.96</v>
      </c>
      <c r="Y15" s="36">
        <f t="shared" si="13"/>
        <v>141</v>
      </c>
      <c r="Z15" s="66">
        <f>IF(S15&lt;=DATA!$E$23,0,計算表!Y15*0.1+0.5)</f>
        <v>14.600000000000001</v>
      </c>
      <c r="AA15" s="66">
        <f>H15*DATA!$E$19</f>
        <v>36.6</v>
      </c>
      <c r="AB15" s="66">
        <f>H15*DATA!$E$20</f>
        <v>19.96</v>
      </c>
      <c r="AC15" s="66">
        <f>H15*DATA!$E$21</f>
        <v>2.4</v>
      </c>
      <c r="AD15" s="67">
        <f t="shared" si="14"/>
        <v>321.79449999999997</v>
      </c>
      <c r="AF15" s="67">
        <f t="shared" si="2"/>
        <v>109</v>
      </c>
      <c r="AG15" s="36">
        <f>AF15*VLOOKUP(AF15*10000,DATA!$B$39:$E$43,3,TRUE)+VLOOKUP(AF15*10000,DATA!$B$39:$E$43,4,TRUE)/10000</f>
        <v>65</v>
      </c>
      <c r="AH15" s="36">
        <f t="shared" si="15"/>
        <v>44</v>
      </c>
      <c r="AI15" s="36">
        <f>VLOOKUP(AH15*10000,DATA!$B$55:$D$63,3,TRUE)/10000</f>
        <v>95</v>
      </c>
      <c r="AJ15" s="11"/>
      <c r="AK15" s="11"/>
      <c r="AL15" s="36">
        <f t="shared" si="3"/>
        <v>0.65400000000000003</v>
      </c>
      <c r="AM15" s="36">
        <f t="shared" si="16"/>
        <v>95.653999999999996</v>
      </c>
      <c r="AN15" s="36">
        <f t="shared" si="17"/>
        <v>0</v>
      </c>
      <c r="AO15" s="66">
        <f>ROUNDDOWN((AN15*VLOOKUP(AN15*10000,DATA!$B$120:$E$127,3,TRUE)-VLOOKUP(AN15*10000,DATA!$B$120:$E$127,4,TRUE))*1.021,4)</f>
        <v>0</v>
      </c>
      <c r="AP15" s="36">
        <f>AF15*VLOOKUP(AF15*10000,DATA!$B$141:$E$146,3,TRUE)+VLOOKUP(AF15*10000,DATA!$B$141:$E$146,4,TRUE)/10000</f>
        <v>55</v>
      </c>
      <c r="AQ15" s="36">
        <f t="shared" si="18"/>
        <v>54</v>
      </c>
      <c r="AR15" s="36">
        <f>VLOOKUP(S15*10000,DATA!B$154:D$157,3,TRUE)/10000</f>
        <v>43</v>
      </c>
      <c r="AS15" s="11"/>
      <c r="AT15" s="11"/>
      <c r="AU15" s="36">
        <f t="shared" si="19"/>
        <v>0.65400000000000003</v>
      </c>
      <c r="AV15" s="36">
        <f t="shared" si="20"/>
        <v>43.654000000000003</v>
      </c>
      <c r="AW15" s="36">
        <f t="shared" si="21"/>
        <v>10.3</v>
      </c>
      <c r="AX15" s="66">
        <f>IF(AQ15&lt;=DATA!$E$23,0,計算表!AW15*0.1+0.5)</f>
        <v>1.53</v>
      </c>
      <c r="AY15" s="66">
        <f>IF(AF15&lt;DATA!$E$22,0,AF15*DATA!$E$19)</f>
        <v>0</v>
      </c>
      <c r="AZ15" s="66">
        <f>IF(AF15&lt;DATA!$E$22,0,AF15*DATA!$E$20)</f>
        <v>0</v>
      </c>
      <c r="BA15" s="66">
        <f>AF15*DATA!$E$21</f>
        <v>0.65400000000000003</v>
      </c>
      <c r="BB15" s="67">
        <f t="shared" si="22"/>
        <v>106.816</v>
      </c>
    </row>
    <row r="16" spans="2:54">
      <c r="B16" s="36">
        <f>DATA!$E$18</f>
        <v>400</v>
      </c>
      <c r="C16" s="36">
        <f t="shared" si="23"/>
        <v>110</v>
      </c>
      <c r="D16" s="36">
        <f t="shared" si="4"/>
        <v>321.79449999999997</v>
      </c>
      <c r="E16" s="36">
        <f t="shared" si="5"/>
        <v>107.71000000000001</v>
      </c>
      <c r="F16" s="36">
        <f t="shared" si="6"/>
        <v>429.50450000000001</v>
      </c>
      <c r="H16" s="67">
        <f t="shared" si="0"/>
        <v>400</v>
      </c>
      <c r="I16" s="36">
        <f>H16*VLOOKUP(H16*10000,DATA!$B$39:$E$43,3,TRUE)+VLOOKUP(H16*10000,DATA!$B$39:$E$43,4,TRUE)/10000</f>
        <v>124</v>
      </c>
      <c r="J16" s="36">
        <f t="shared" si="1"/>
        <v>276</v>
      </c>
      <c r="K16" s="36">
        <f>VLOOKUP(J16*10000,DATA!$B$55:$D$63,3,TRUE)/10000</f>
        <v>88</v>
      </c>
      <c r="L16" s="36">
        <f>IF(AH16&lt;=58,
VLOOKUP(J16,DATA!$B$72:$D$75,3,TRUE)/10000,0)</f>
        <v>38</v>
      </c>
      <c r="M16" s="36" cm="1">
        <f t="array" ref="M16">_xlfn.IFS(
J16&lt;=900,VLOOKUP(AH16*10000,DATA!$B$86:$F$96,3,TRUE)/10000,
J16&lt;=950,VLOOKUP(AH16*10000,DATA!$B$86:$F$96,4,TRUE)/10000,
J16&lt;=900,VLOOKUP(AH16*10000,DATA!$B$86:$F$96,5,TRUE)/10000,
TRUE,0)</f>
        <v>0</v>
      </c>
      <c r="N16" s="36">
        <f t="shared" si="7"/>
        <v>58.96</v>
      </c>
      <c r="O16" s="36">
        <f t="shared" si="8"/>
        <v>184.96</v>
      </c>
      <c r="P16" s="36">
        <f t="shared" si="9"/>
        <v>91</v>
      </c>
      <c r="Q16" s="66">
        <f>ROUNDDOWN((P16*VLOOKUP(P16*10000,DATA!$B$120:$E$127,3,TRUE)-VLOOKUP(P16*10000,DATA!$B$120:$E$127,4,TRUE))*1.021,4)</f>
        <v>4.6455000000000002</v>
      </c>
      <c r="R16" s="36">
        <f>H16*VLOOKUP(H16*10000,DATA!$B$141:$E$146,3,TRUE)+VLOOKUP(H16*10000,DATA!$B$141:$E$146,4,TRUE)/10000</f>
        <v>124</v>
      </c>
      <c r="S16" s="36">
        <f t="shared" si="10"/>
        <v>276</v>
      </c>
      <c r="T16" s="36">
        <f>VLOOKUP(S16*10000,DATA!B$154:D$157,3,TRUE)/10000</f>
        <v>43</v>
      </c>
      <c r="U16" s="36">
        <f>IF(AQ16&lt;=58,
VLOOKUP(S16*10000,DATA!B$165:D$168,3,TRUE)/10000,
0)</f>
        <v>33</v>
      </c>
      <c r="V16" s="36" cm="1">
        <f t="array" ref="V16">_xlfn.IFS(
S16&lt;=900,
VLOOKUP(AQ16*10000,DATA!B$177:F$186,3,TRUE)/10000,
S16&lt;=950,
VLOOKUP(AQ16*10000,DATA!B$177:F$186,4,TRUE)/10000,
S16&lt;=1000,
VLOOKUP(AQ16*10000,DATA!B$177:F$186,5,TRUE)/10000,
TRUE,0)</f>
        <v>0</v>
      </c>
      <c r="W16" s="36">
        <f t="shared" si="11"/>
        <v>58.96</v>
      </c>
      <c r="X16" s="36">
        <f t="shared" si="12"/>
        <v>134.96</v>
      </c>
      <c r="Y16" s="36">
        <f t="shared" si="13"/>
        <v>141</v>
      </c>
      <c r="Z16" s="66">
        <f>IF(S16&lt;=DATA!$E$23,0,計算表!Y16*0.1+0.5)</f>
        <v>14.600000000000001</v>
      </c>
      <c r="AA16" s="66">
        <f>H16*DATA!$E$19</f>
        <v>36.6</v>
      </c>
      <c r="AB16" s="66">
        <f>H16*DATA!$E$20</f>
        <v>19.96</v>
      </c>
      <c r="AC16" s="66">
        <f>H16*DATA!$E$21</f>
        <v>2.4</v>
      </c>
      <c r="AD16" s="67">
        <f t="shared" si="14"/>
        <v>321.79449999999997</v>
      </c>
      <c r="AF16" s="67">
        <f t="shared" si="2"/>
        <v>110</v>
      </c>
      <c r="AG16" s="36">
        <f>AF16*VLOOKUP(AF16*10000,DATA!$B$39:$E$43,3,TRUE)+VLOOKUP(AF16*10000,DATA!$B$39:$E$43,4,TRUE)/10000</f>
        <v>65</v>
      </c>
      <c r="AH16" s="36">
        <f t="shared" si="15"/>
        <v>45</v>
      </c>
      <c r="AI16" s="36">
        <f>VLOOKUP(AH16*10000,DATA!$B$55:$D$63,3,TRUE)/10000</f>
        <v>95</v>
      </c>
      <c r="AJ16" s="11"/>
      <c r="AK16" s="11"/>
      <c r="AL16" s="36">
        <f t="shared" si="3"/>
        <v>0.66</v>
      </c>
      <c r="AM16" s="36">
        <f t="shared" si="16"/>
        <v>95.66</v>
      </c>
      <c r="AN16" s="36">
        <f t="shared" si="17"/>
        <v>0</v>
      </c>
      <c r="AO16" s="66">
        <f>ROUNDDOWN((AN16*VLOOKUP(AN16*10000,DATA!$B$120:$E$127,3,TRUE)-VLOOKUP(AN16*10000,DATA!$B$120:$E$127,4,TRUE))*1.021,4)</f>
        <v>0</v>
      </c>
      <c r="AP16" s="36">
        <f>AF16*VLOOKUP(AF16*10000,DATA!$B$141:$E$146,3,TRUE)+VLOOKUP(AF16*10000,DATA!$B$141:$E$146,4,TRUE)/10000</f>
        <v>55</v>
      </c>
      <c r="AQ16" s="36">
        <f t="shared" si="18"/>
        <v>55</v>
      </c>
      <c r="AR16" s="36">
        <f>VLOOKUP(S16*10000,DATA!B$154:D$157,3,TRUE)/10000</f>
        <v>43</v>
      </c>
      <c r="AS16" s="11"/>
      <c r="AT16" s="11"/>
      <c r="AU16" s="36">
        <f t="shared" si="19"/>
        <v>0.66</v>
      </c>
      <c r="AV16" s="36">
        <f t="shared" si="20"/>
        <v>43.66</v>
      </c>
      <c r="AW16" s="36">
        <f t="shared" si="21"/>
        <v>11.3</v>
      </c>
      <c r="AX16" s="66">
        <f>IF(AQ16&lt;=DATA!$E$23,0,計算表!AW16*0.1+0.5)</f>
        <v>1.6300000000000001</v>
      </c>
      <c r="AY16" s="66">
        <f>IF(AF16&lt;DATA!$E$22,0,AF16*DATA!$E$19)</f>
        <v>0</v>
      </c>
      <c r="AZ16" s="66">
        <f>IF(AF16&lt;DATA!$E$22,0,AF16*DATA!$E$20)</f>
        <v>0</v>
      </c>
      <c r="BA16" s="66">
        <f>AF16*DATA!$E$21</f>
        <v>0.66</v>
      </c>
      <c r="BB16" s="67">
        <f t="shared" si="22"/>
        <v>107.71000000000001</v>
      </c>
    </row>
    <row r="17" spans="2:54">
      <c r="B17" s="36">
        <f>DATA!$E$18</f>
        <v>400</v>
      </c>
      <c r="C17" s="36">
        <f t="shared" si="23"/>
        <v>111</v>
      </c>
      <c r="D17" s="36">
        <f t="shared" si="4"/>
        <v>321.79449999999997</v>
      </c>
      <c r="E17" s="36">
        <f t="shared" si="5"/>
        <v>108.604</v>
      </c>
      <c r="F17" s="36">
        <f t="shared" si="6"/>
        <v>430.39849999999996</v>
      </c>
      <c r="H17" s="67">
        <f t="shared" si="0"/>
        <v>400</v>
      </c>
      <c r="I17" s="36">
        <f>H17*VLOOKUP(H17*10000,DATA!$B$39:$E$43,3,TRUE)+VLOOKUP(H17*10000,DATA!$B$39:$E$43,4,TRUE)/10000</f>
        <v>124</v>
      </c>
      <c r="J17" s="36">
        <f t="shared" si="1"/>
        <v>276</v>
      </c>
      <c r="K17" s="36">
        <f>VLOOKUP(J17*10000,DATA!$B$55:$D$63,3,TRUE)/10000</f>
        <v>88</v>
      </c>
      <c r="L17" s="36">
        <f>IF(AH17&lt;=58,
VLOOKUP(J17,DATA!$B$72:$D$75,3,TRUE)/10000,0)</f>
        <v>38</v>
      </c>
      <c r="M17" s="36" cm="1">
        <f t="array" ref="M17">_xlfn.IFS(
J17&lt;=900,VLOOKUP(AH17*10000,DATA!$B$86:$F$96,3,TRUE)/10000,
J17&lt;=950,VLOOKUP(AH17*10000,DATA!$B$86:$F$96,4,TRUE)/10000,
J17&lt;=900,VLOOKUP(AH17*10000,DATA!$B$86:$F$96,5,TRUE)/10000,
TRUE,0)</f>
        <v>0</v>
      </c>
      <c r="N17" s="36">
        <f t="shared" si="7"/>
        <v>58.96</v>
      </c>
      <c r="O17" s="36">
        <f t="shared" si="8"/>
        <v>184.96</v>
      </c>
      <c r="P17" s="36">
        <f t="shared" si="9"/>
        <v>91</v>
      </c>
      <c r="Q17" s="66">
        <f>ROUNDDOWN((P17*VLOOKUP(P17*10000,DATA!$B$120:$E$127,3,TRUE)-VLOOKUP(P17*10000,DATA!$B$120:$E$127,4,TRUE))*1.021,4)</f>
        <v>4.6455000000000002</v>
      </c>
      <c r="R17" s="36">
        <f>H17*VLOOKUP(H17*10000,DATA!$B$141:$E$146,3,TRUE)+VLOOKUP(H17*10000,DATA!$B$141:$E$146,4,TRUE)/10000</f>
        <v>124</v>
      </c>
      <c r="S17" s="36">
        <f t="shared" si="10"/>
        <v>276</v>
      </c>
      <c r="T17" s="36">
        <f>VLOOKUP(S17*10000,DATA!B$154:D$157,3,TRUE)/10000</f>
        <v>43</v>
      </c>
      <c r="U17" s="36">
        <f>IF(AQ17&lt;=58,
VLOOKUP(S17*10000,DATA!B$165:D$168,3,TRUE)/10000,
0)</f>
        <v>33</v>
      </c>
      <c r="V17" s="36" cm="1">
        <f t="array" ref="V17">_xlfn.IFS(
S17&lt;=900,
VLOOKUP(AQ17*10000,DATA!B$177:F$186,3,TRUE)/10000,
S17&lt;=950,
VLOOKUP(AQ17*10000,DATA!B$177:F$186,4,TRUE)/10000,
S17&lt;=1000,
VLOOKUP(AQ17*10000,DATA!B$177:F$186,5,TRUE)/10000,
TRUE,0)</f>
        <v>0</v>
      </c>
      <c r="W17" s="36">
        <f t="shared" si="11"/>
        <v>58.96</v>
      </c>
      <c r="X17" s="36">
        <f t="shared" si="12"/>
        <v>134.96</v>
      </c>
      <c r="Y17" s="36">
        <f t="shared" si="13"/>
        <v>141</v>
      </c>
      <c r="Z17" s="66">
        <f>IF(S17&lt;=DATA!$E$23,0,計算表!Y17*0.1+0.5)</f>
        <v>14.600000000000001</v>
      </c>
      <c r="AA17" s="66">
        <f>H17*DATA!$E$19</f>
        <v>36.6</v>
      </c>
      <c r="AB17" s="66">
        <f>H17*DATA!$E$20</f>
        <v>19.96</v>
      </c>
      <c r="AC17" s="66">
        <f>H17*DATA!$E$21</f>
        <v>2.4</v>
      </c>
      <c r="AD17" s="67">
        <f t="shared" si="14"/>
        <v>321.79449999999997</v>
      </c>
      <c r="AF17" s="67">
        <f t="shared" si="2"/>
        <v>111</v>
      </c>
      <c r="AG17" s="36">
        <f>AF17*VLOOKUP(AF17*10000,DATA!$B$39:$E$43,3,TRUE)+VLOOKUP(AF17*10000,DATA!$B$39:$E$43,4,TRUE)/10000</f>
        <v>65</v>
      </c>
      <c r="AH17" s="36">
        <f t="shared" si="15"/>
        <v>46</v>
      </c>
      <c r="AI17" s="36">
        <f>VLOOKUP(AH17*10000,DATA!$B$55:$D$63,3,TRUE)/10000</f>
        <v>95</v>
      </c>
      <c r="AJ17" s="11"/>
      <c r="AK17" s="11"/>
      <c r="AL17" s="36">
        <f t="shared" si="3"/>
        <v>0.66600000000000004</v>
      </c>
      <c r="AM17" s="36">
        <f t="shared" si="16"/>
        <v>95.665999999999997</v>
      </c>
      <c r="AN17" s="36">
        <f t="shared" si="17"/>
        <v>0</v>
      </c>
      <c r="AO17" s="66">
        <f>ROUNDDOWN((AN17*VLOOKUP(AN17*10000,DATA!$B$120:$E$127,3,TRUE)-VLOOKUP(AN17*10000,DATA!$B$120:$E$127,4,TRUE))*1.021,4)</f>
        <v>0</v>
      </c>
      <c r="AP17" s="36">
        <f>AF17*VLOOKUP(AF17*10000,DATA!$B$141:$E$146,3,TRUE)+VLOOKUP(AF17*10000,DATA!$B$141:$E$146,4,TRUE)/10000</f>
        <v>55</v>
      </c>
      <c r="AQ17" s="36">
        <f t="shared" si="18"/>
        <v>56</v>
      </c>
      <c r="AR17" s="36">
        <f>VLOOKUP(S17*10000,DATA!B$154:D$157,3,TRUE)/10000</f>
        <v>43</v>
      </c>
      <c r="AS17" s="11"/>
      <c r="AT17" s="11"/>
      <c r="AU17" s="36">
        <f t="shared" si="19"/>
        <v>0.66600000000000004</v>
      </c>
      <c r="AV17" s="36">
        <f t="shared" si="20"/>
        <v>43.665999999999997</v>
      </c>
      <c r="AW17" s="36">
        <f t="shared" si="21"/>
        <v>12.3</v>
      </c>
      <c r="AX17" s="66">
        <f>IF(AQ17&lt;=DATA!$E$23,0,計算表!AW17*0.1+0.5)</f>
        <v>1.7300000000000002</v>
      </c>
      <c r="AY17" s="66">
        <f>IF(AF17&lt;DATA!$E$22,0,AF17*DATA!$E$19)</f>
        <v>0</v>
      </c>
      <c r="AZ17" s="66">
        <f>IF(AF17&lt;DATA!$E$22,0,AF17*DATA!$E$20)</f>
        <v>0</v>
      </c>
      <c r="BA17" s="66">
        <f>AF17*DATA!$E$21</f>
        <v>0.66600000000000004</v>
      </c>
      <c r="BB17" s="67">
        <f t="shared" si="22"/>
        <v>108.604</v>
      </c>
    </row>
    <row r="18" spans="2:54">
      <c r="B18" s="36">
        <f>DATA!$E$18</f>
        <v>400</v>
      </c>
      <c r="C18" s="36">
        <f t="shared" si="23"/>
        <v>112</v>
      </c>
      <c r="D18" s="36">
        <f t="shared" si="4"/>
        <v>321.79449999999997</v>
      </c>
      <c r="E18" s="36">
        <f t="shared" si="5"/>
        <v>109.498</v>
      </c>
      <c r="F18" s="36">
        <f t="shared" si="6"/>
        <v>431.29249999999996</v>
      </c>
      <c r="H18" s="67">
        <f t="shared" si="0"/>
        <v>400</v>
      </c>
      <c r="I18" s="36">
        <f>H18*VLOOKUP(H18*10000,DATA!$B$39:$E$43,3,TRUE)+VLOOKUP(H18*10000,DATA!$B$39:$E$43,4,TRUE)/10000</f>
        <v>124</v>
      </c>
      <c r="J18" s="36">
        <f t="shared" si="1"/>
        <v>276</v>
      </c>
      <c r="K18" s="36">
        <f>VLOOKUP(J18*10000,DATA!$B$55:$D$63,3,TRUE)/10000</f>
        <v>88</v>
      </c>
      <c r="L18" s="36">
        <f>IF(AH18&lt;=58,
VLOOKUP(J18,DATA!$B$72:$D$75,3,TRUE)/10000,0)</f>
        <v>38</v>
      </c>
      <c r="M18" s="36" cm="1">
        <f t="array" ref="M18">_xlfn.IFS(
J18&lt;=900,VLOOKUP(AH18*10000,DATA!$B$86:$F$96,3,TRUE)/10000,
J18&lt;=950,VLOOKUP(AH18*10000,DATA!$B$86:$F$96,4,TRUE)/10000,
J18&lt;=900,VLOOKUP(AH18*10000,DATA!$B$86:$F$96,5,TRUE)/10000,
TRUE,0)</f>
        <v>0</v>
      </c>
      <c r="N18" s="36">
        <f t="shared" si="7"/>
        <v>58.96</v>
      </c>
      <c r="O18" s="36">
        <f t="shared" si="8"/>
        <v>184.96</v>
      </c>
      <c r="P18" s="36">
        <f t="shared" si="9"/>
        <v>91</v>
      </c>
      <c r="Q18" s="66">
        <f>ROUNDDOWN((P18*VLOOKUP(P18*10000,DATA!$B$120:$E$127,3,TRUE)-VLOOKUP(P18*10000,DATA!$B$120:$E$127,4,TRUE))*1.021,4)</f>
        <v>4.6455000000000002</v>
      </c>
      <c r="R18" s="36">
        <f>H18*VLOOKUP(H18*10000,DATA!$B$141:$E$146,3,TRUE)+VLOOKUP(H18*10000,DATA!$B$141:$E$146,4,TRUE)/10000</f>
        <v>124</v>
      </c>
      <c r="S18" s="36">
        <f t="shared" si="10"/>
        <v>276</v>
      </c>
      <c r="T18" s="36">
        <f>VLOOKUP(S18*10000,DATA!B$154:D$157,3,TRUE)/10000</f>
        <v>43</v>
      </c>
      <c r="U18" s="36">
        <f>IF(AQ18&lt;=58,
VLOOKUP(S18*10000,DATA!B$165:D$168,3,TRUE)/10000,
0)</f>
        <v>33</v>
      </c>
      <c r="V18" s="36" cm="1">
        <f t="array" ref="V18">_xlfn.IFS(
S18&lt;=900,
VLOOKUP(AQ18*10000,DATA!B$177:F$186,3,TRUE)/10000,
S18&lt;=950,
VLOOKUP(AQ18*10000,DATA!B$177:F$186,4,TRUE)/10000,
S18&lt;=1000,
VLOOKUP(AQ18*10000,DATA!B$177:F$186,5,TRUE)/10000,
TRUE,0)</f>
        <v>0</v>
      </c>
      <c r="W18" s="36">
        <f t="shared" si="11"/>
        <v>58.96</v>
      </c>
      <c r="X18" s="36">
        <f t="shared" si="12"/>
        <v>134.96</v>
      </c>
      <c r="Y18" s="36">
        <f t="shared" si="13"/>
        <v>141</v>
      </c>
      <c r="Z18" s="66">
        <f>IF(S18&lt;=DATA!$E$23,0,計算表!Y18*0.1+0.5)</f>
        <v>14.600000000000001</v>
      </c>
      <c r="AA18" s="66">
        <f>H18*DATA!$E$19</f>
        <v>36.6</v>
      </c>
      <c r="AB18" s="66">
        <f>H18*DATA!$E$20</f>
        <v>19.96</v>
      </c>
      <c r="AC18" s="66">
        <f>H18*DATA!$E$21</f>
        <v>2.4</v>
      </c>
      <c r="AD18" s="67">
        <f t="shared" si="14"/>
        <v>321.79449999999997</v>
      </c>
      <c r="AF18" s="67">
        <f t="shared" si="2"/>
        <v>112</v>
      </c>
      <c r="AG18" s="36">
        <f>AF18*VLOOKUP(AF18*10000,DATA!$B$39:$E$43,3,TRUE)+VLOOKUP(AF18*10000,DATA!$B$39:$E$43,4,TRUE)/10000</f>
        <v>65</v>
      </c>
      <c r="AH18" s="36">
        <f t="shared" si="15"/>
        <v>47</v>
      </c>
      <c r="AI18" s="36">
        <f>VLOOKUP(AH18*10000,DATA!$B$55:$D$63,3,TRUE)/10000</f>
        <v>95</v>
      </c>
      <c r="AJ18" s="11"/>
      <c r="AK18" s="11"/>
      <c r="AL18" s="36">
        <f t="shared" si="3"/>
        <v>0.67200000000000004</v>
      </c>
      <c r="AM18" s="36">
        <f t="shared" si="16"/>
        <v>95.671999999999997</v>
      </c>
      <c r="AN18" s="36">
        <f t="shared" si="17"/>
        <v>0</v>
      </c>
      <c r="AO18" s="66">
        <f>ROUNDDOWN((AN18*VLOOKUP(AN18*10000,DATA!$B$120:$E$127,3,TRUE)-VLOOKUP(AN18*10000,DATA!$B$120:$E$127,4,TRUE))*1.021,4)</f>
        <v>0</v>
      </c>
      <c r="AP18" s="36">
        <f>AF18*VLOOKUP(AF18*10000,DATA!$B$141:$E$146,3,TRUE)+VLOOKUP(AF18*10000,DATA!$B$141:$E$146,4,TRUE)/10000</f>
        <v>55</v>
      </c>
      <c r="AQ18" s="36">
        <f t="shared" si="18"/>
        <v>57</v>
      </c>
      <c r="AR18" s="36">
        <f>VLOOKUP(S18*10000,DATA!B$154:D$157,3,TRUE)/10000</f>
        <v>43</v>
      </c>
      <c r="AS18" s="11"/>
      <c r="AT18" s="11"/>
      <c r="AU18" s="36">
        <f t="shared" si="19"/>
        <v>0.67200000000000004</v>
      </c>
      <c r="AV18" s="36">
        <f t="shared" si="20"/>
        <v>43.671999999999997</v>
      </c>
      <c r="AW18" s="36">
        <f t="shared" si="21"/>
        <v>13.3</v>
      </c>
      <c r="AX18" s="66">
        <f>IF(AQ18&lt;=DATA!$E$23,0,計算表!AW18*0.1+0.5)</f>
        <v>1.83</v>
      </c>
      <c r="AY18" s="66">
        <f>IF(AF18&lt;DATA!$E$22,0,AF18*DATA!$E$19)</f>
        <v>0</v>
      </c>
      <c r="AZ18" s="66">
        <f>IF(AF18&lt;DATA!$E$22,0,AF18*DATA!$E$20)</f>
        <v>0</v>
      </c>
      <c r="BA18" s="66">
        <f>AF18*DATA!$E$21</f>
        <v>0.67200000000000004</v>
      </c>
      <c r="BB18" s="67">
        <f t="shared" si="22"/>
        <v>109.498</v>
      </c>
    </row>
    <row r="19" spans="2:54">
      <c r="B19" s="36">
        <f>DATA!$E$18</f>
        <v>400</v>
      </c>
      <c r="C19" s="36">
        <f t="shared" si="23"/>
        <v>113</v>
      </c>
      <c r="D19" s="36">
        <f t="shared" si="4"/>
        <v>321.79449999999997</v>
      </c>
      <c r="E19" s="36">
        <f t="shared" si="5"/>
        <v>110.392</v>
      </c>
      <c r="F19" s="36">
        <f t="shared" si="6"/>
        <v>432.18649999999997</v>
      </c>
      <c r="H19" s="67">
        <f t="shared" si="0"/>
        <v>400</v>
      </c>
      <c r="I19" s="36">
        <f>H19*VLOOKUP(H19*10000,DATA!$B$39:$E$43,3,TRUE)+VLOOKUP(H19*10000,DATA!$B$39:$E$43,4,TRUE)/10000</f>
        <v>124</v>
      </c>
      <c r="J19" s="36">
        <f t="shared" si="1"/>
        <v>276</v>
      </c>
      <c r="K19" s="36">
        <f>VLOOKUP(J19*10000,DATA!$B$55:$D$63,3,TRUE)/10000</f>
        <v>88</v>
      </c>
      <c r="L19" s="36">
        <f>IF(AH19&lt;=58,
VLOOKUP(J19,DATA!$B$72:$D$75,3,TRUE)/10000,0)</f>
        <v>38</v>
      </c>
      <c r="M19" s="36" cm="1">
        <f t="array" ref="M19">_xlfn.IFS(
J19&lt;=900,VLOOKUP(AH19*10000,DATA!$B$86:$F$96,3,TRUE)/10000,
J19&lt;=950,VLOOKUP(AH19*10000,DATA!$B$86:$F$96,4,TRUE)/10000,
J19&lt;=900,VLOOKUP(AH19*10000,DATA!$B$86:$F$96,5,TRUE)/10000,
TRUE,0)</f>
        <v>0</v>
      </c>
      <c r="N19" s="36">
        <f t="shared" si="7"/>
        <v>58.96</v>
      </c>
      <c r="O19" s="36">
        <f t="shared" si="8"/>
        <v>184.96</v>
      </c>
      <c r="P19" s="36">
        <f t="shared" si="9"/>
        <v>91</v>
      </c>
      <c r="Q19" s="66">
        <f>ROUNDDOWN((P19*VLOOKUP(P19*10000,DATA!$B$120:$E$127,3,TRUE)-VLOOKUP(P19*10000,DATA!$B$120:$E$127,4,TRUE))*1.021,4)</f>
        <v>4.6455000000000002</v>
      </c>
      <c r="R19" s="36">
        <f>H19*VLOOKUP(H19*10000,DATA!$B$141:$E$146,3,TRUE)+VLOOKUP(H19*10000,DATA!$B$141:$E$146,4,TRUE)/10000</f>
        <v>124</v>
      </c>
      <c r="S19" s="36">
        <f t="shared" si="10"/>
        <v>276</v>
      </c>
      <c r="T19" s="36">
        <f>VLOOKUP(S19*10000,DATA!B$154:D$157,3,TRUE)/10000</f>
        <v>43</v>
      </c>
      <c r="U19" s="36">
        <f>IF(AQ19&lt;=58,
VLOOKUP(S19*10000,DATA!B$165:D$168,3,TRUE)/10000,
0)</f>
        <v>33</v>
      </c>
      <c r="V19" s="36" cm="1">
        <f t="array" ref="V19">_xlfn.IFS(
S19&lt;=900,
VLOOKUP(AQ19*10000,DATA!B$177:F$186,3,TRUE)/10000,
S19&lt;=950,
VLOOKUP(AQ19*10000,DATA!B$177:F$186,4,TRUE)/10000,
S19&lt;=1000,
VLOOKUP(AQ19*10000,DATA!B$177:F$186,5,TRUE)/10000,
TRUE,0)</f>
        <v>0</v>
      </c>
      <c r="W19" s="36">
        <f t="shared" si="11"/>
        <v>58.96</v>
      </c>
      <c r="X19" s="36">
        <f t="shared" si="12"/>
        <v>134.96</v>
      </c>
      <c r="Y19" s="36">
        <f t="shared" si="13"/>
        <v>141</v>
      </c>
      <c r="Z19" s="66">
        <f>IF(S19&lt;=DATA!$E$23,0,計算表!Y19*0.1+0.5)</f>
        <v>14.600000000000001</v>
      </c>
      <c r="AA19" s="66">
        <f>H19*DATA!$E$19</f>
        <v>36.6</v>
      </c>
      <c r="AB19" s="66">
        <f>H19*DATA!$E$20</f>
        <v>19.96</v>
      </c>
      <c r="AC19" s="66">
        <f>H19*DATA!$E$21</f>
        <v>2.4</v>
      </c>
      <c r="AD19" s="67">
        <f t="shared" si="14"/>
        <v>321.79449999999997</v>
      </c>
      <c r="AF19" s="67">
        <f t="shared" si="2"/>
        <v>113</v>
      </c>
      <c r="AG19" s="36">
        <f>AF19*VLOOKUP(AF19*10000,DATA!$B$39:$E$43,3,TRUE)+VLOOKUP(AF19*10000,DATA!$B$39:$E$43,4,TRUE)/10000</f>
        <v>65</v>
      </c>
      <c r="AH19" s="36">
        <f t="shared" si="15"/>
        <v>48</v>
      </c>
      <c r="AI19" s="36">
        <f>VLOOKUP(AH19*10000,DATA!$B$55:$D$63,3,TRUE)/10000</f>
        <v>95</v>
      </c>
      <c r="AJ19" s="11"/>
      <c r="AK19" s="11"/>
      <c r="AL19" s="36">
        <f t="shared" si="3"/>
        <v>0.67800000000000005</v>
      </c>
      <c r="AM19" s="36">
        <f t="shared" si="16"/>
        <v>95.677999999999997</v>
      </c>
      <c r="AN19" s="36">
        <f t="shared" si="17"/>
        <v>0</v>
      </c>
      <c r="AO19" s="66">
        <f>ROUNDDOWN((AN19*VLOOKUP(AN19*10000,DATA!$B$120:$E$127,3,TRUE)-VLOOKUP(AN19*10000,DATA!$B$120:$E$127,4,TRUE))*1.021,4)</f>
        <v>0</v>
      </c>
      <c r="AP19" s="36">
        <f>AF19*VLOOKUP(AF19*10000,DATA!$B$141:$E$146,3,TRUE)+VLOOKUP(AF19*10000,DATA!$B$141:$E$146,4,TRUE)/10000</f>
        <v>55</v>
      </c>
      <c r="AQ19" s="36">
        <f t="shared" si="18"/>
        <v>58</v>
      </c>
      <c r="AR19" s="36">
        <f>VLOOKUP(S19*10000,DATA!B$154:D$157,3,TRUE)/10000</f>
        <v>43</v>
      </c>
      <c r="AS19" s="11"/>
      <c r="AT19" s="11"/>
      <c r="AU19" s="36">
        <f t="shared" si="19"/>
        <v>0.67800000000000005</v>
      </c>
      <c r="AV19" s="36">
        <f t="shared" si="20"/>
        <v>43.677999999999997</v>
      </c>
      <c r="AW19" s="36">
        <f t="shared" si="21"/>
        <v>14.3</v>
      </c>
      <c r="AX19" s="66">
        <f>IF(AQ19&lt;=DATA!$E$23,0,計算表!AW19*0.1+0.5)</f>
        <v>1.9300000000000002</v>
      </c>
      <c r="AY19" s="66">
        <f>IF(AF19&lt;DATA!$E$22,0,AF19*DATA!$E$19)</f>
        <v>0</v>
      </c>
      <c r="AZ19" s="66">
        <f>IF(AF19&lt;DATA!$E$22,0,AF19*DATA!$E$20)</f>
        <v>0</v>
      </c>
      <c r="BA19" s="66">
        <f>AF19*DATA!$E$21</f>
        <v>0.67800000000000005</v>
      </c>
      <c r="BB19" s="67">
        <f t="shared" si="22"/>
        <v>110.392</v>
      </c>
    </row>
    <row r="20" spans="2:54">
      <c r="B20" s="36">
        <f>DATA!$E$18</f>
        <v>400</v>
      </c>
      <c r="C20" s="36">
        <f t="shared" si="23"/>
        <v>114</v>
      </c>
      <c r="D20" s="36">
        <f t="shared" si="4"/>
        <v>321.79449999999997</v>
      </c>
      <c r="E20" s="36">
        <f t="shared" si="5"/>
        <v>111.286</v>
      </c>
      <c r="F20" s="36">
        <f t="shared" si="6"/>
        <v>433.08049999999997</v>
      </c>
      <c r="H20" s="67">
        <f t="shared" si="0"/>
        <v>400</v>
      </c>
      <c r="I20" s="36">
        <f>H20*VLOOKUP(H20*10000,DATA!$B$39:$E$43,3,TRUE)+VLOOKUP(H20*10000,DATA!$B$39:$E$43,4,TRUE)/10000</f>
        <v>124</v>
      </c>
      <c r="J20" s="36">
        <f t="shared" si="1"/>
        <v>276</v>
      </c>
      <c r="K20" s="36">
        <f>VLOOKUP(J20*10000,DATA!$B$55:$D$63,3,TRUE)/10000</f>
        <v>88</v>
      </c>
      <c r="L20" s="36">
        <f>IF(AH20&lt;=58,
VLOOKUP(J20,DATA!$B$72:$D$75,3,TRUE)/10000,0)</f>
        <v>38</v>
      </c>
      <c r="M20" s="36" cm="1">
        <f t="array" ref="M20">_xlfn.IFS(
J20&lt;=900,VLOOKUP(AH20*10000,DATA!$B$86:$F$96,3,TRUE)/10000,
J20&lt;=950,VLOOKUP(AH20*10000,DATA!$B$86:$F$96,4,TRUE)/10000,
J20&lt;=900,VLOOKUP(AH20*10000,DATA!$B$86:$F$96,5,TRUE)/10000,
TRUE,0)</f>
        <v>0</v>
      </c>
      <c r="N20" s="36">
        <f t="shared" si="7"/>
        <v>58.96</v>
      </c>
      <c r="O20" s="36">
        <f t="shared" si="8"/>
        <v>184.96</v>
      </c>
      <c r="P20" s="36">
        <f t="shared" si="9"/>
        <v>91</v>
      </c>
      <c r="Q20" s="66">
        <f>ROUNDDOWN((P20*VLOOKUP(P20*10000,DATA!$B$120:$E$127,3,TRUE)-VLOOKUP(P20*10000,DATA!$B$120:$E$127,4,TRUE))*1.021,4)</f>
        <v>4.6455000000000002</v>
      </c>
      <c r="R20" s="36">
        <f>H20*VLOOKUP(H20*10000,DATA!$B$141:$E$146,3,TRUE)+VLOOKUP(H20*10000,DATA!$B$141:$E$146,4,TRUE)/10000</f>
        <v>124</v>
      </c>
      <c r="S20" s="36">
        <f t="shared" si="10"/>
        <v>276</v>
      </c>
      <c r="T20" s="36">
        <f>VLOOKUP(S20*10000,DATA!B$154:D$157,3,TRUE)/10000</f>
        <v>43</v>
      </c>
      <c r="U20" s="36">
        <f>IF(AQ20&lt;=58,
VLOOKUP(S20*10000,DATA!B$165:D$168,3,TRUE)/10000,
0)</f>
        <v>0</v>
      </c>
      <c r="V20" s="36" cm="1">
        <f t="array" ref="V20">_xlfn.IFS(
S20&lt;=900,
VLOOKUP(AQ20*10000,DATA!B$177:F$186,3,TRUE)/10000,
S20&lt;=950,
VLOOKUP(AQ20*10000,DATA!B$177:F$186,4,TRUE)/10000,
S20&lt;=1000,
VLOOKUP(AQ20*10000,DATA!B$177:F$186,5,TRUE)/10000,
TRUE,0)</f>
        <v>33</v>
      </c>
      <c r="W20" s="36">
        <f t="shared" si="11"/>
        <v>58.96</v>
      </c>
      <c r="X20" s="36">
        <f t="shared" si="12"/>
        <v>134.96</v>
      </c>
      <c r="Y20" s="36">
        <f t="shared" si="13"/>
        <v>141</v>
      </c>
      <c r="Z20" s="66">
        <f>IF(S20&lt;=DATA!$E$23,0,計算表!Y20*0.1+0.5)</f>
        <v>14.600000000000001</v>
      </c>
      <c r="AA20" s="66">
        <f>H20*DATA!$E$19</f>
        <v>36.6</v>
      </c>
      <c r="AB20" s="66">
        <f>H20*DATA!$E$20</f>
        <v>19.96</v>
      </c>
      <c r="AC20" s="66">
        <f>H20*DATA!$E$21</f>
        <v>2.4</v>
      </c>
      <c r="AD20" s="67">
        <f t="shared" si="14"/>
        <v>321.79449999999997</v>
      </c>
      <c r="AF20" s="67">
        <f t="shared" si="2"/>
        <v>114</v>
      </c>
      <c r="AG20" s="36">
        <f>AF20*VLOOKUP(AF20*10000,DATA!$B$39:$E$43,3,TRUE)+VLOOKUP(AF20*10000,DATA!$B$39:$E$43,4,TRUE)/10000</f>
        <v>65</v>
      </c>
      <c r="AH20" s="36">
        <f t="shared" si="15"/>
        <v>49</v>
      </c>
      <c r="AI20" s="36">
        <f>VLOOKUP(AH20*10000,DATA!$B$55:$D$63,3,TRUE)/10000</f>
        <v>95</v>
      </c>
      <c r="AJ20" s="11"/>
      <c r="AK20" s="11"/>
      <c r="AL20" s="36">
        <f t="shared" si="3"/>
        <v>0.68400000000000005</v>
      </c>
      <c r="AM20" s="36">
        <f t="shared" si="16"/>
        <v>95.683999999999997</v>
      </c>
      <c r="AN20" s="36">
        <f t="shared" si="17"/>
        <v>0</v>
      </c>
      <c r="AO20" s="66">
        <f>ROUNDDOWN((AN20*VLOOKUP(AN20*10000,DATA!$B$120:$E$127,3,TRUE)-VLOOKUP(AN20*10000,DATA!$B$120:$E$127,4,TRUE))*1.021,4)</f>
        <v>0</v>
      </c>
      <c r="AP20" s="36">
        <f>AF20*VLOOKUP(AF20*10000,DATA!$B$141:$E$146,3,TRUE)+VLOOKUP(AF20*10000,DATA!$B$141:$E$146,4,TRUE)/10000</f>
        <v>55</v>
      </c>
      <c r="AQ20" s="36">
        <f t="shared" si="18"/>
        <v>59</v>
      </c>
      <c r="AR20" s="36">
        <f>VLOOKUP(S20*10000,DATA!B$154:D$157,3,TRUE)/10000</f>
        <v>43</v>
      </c>
      <c r="AS20" s="11"/>
      <c r="AT20" s="11"/>
      <c r="AU20" s="36">
        <f t="shared" si="19"/>
        <v>0.68400000000000005</v>
      </c>
      <c r="AV20" s="36">
        <f t="shared" si="20"/>
        <v>43.683999999999997</v>
      </c>
      <c r="AW20" s="36">
        <f t="shared" si="21"/>
        <v>15.3</v>
      </c>
      <c r="AX20" s="66">
        <f>IF(AQ20&lt;=DATA!$E$23,0,計算表!AW20*0.1+0.5)</f>
        <v>2.0300000000000002</v>
      </c>
      <c r="AY20" s="66">
        <f>IF(AF20&lt;DATA!$E$22,0,AF20*DATA!$E$19)</f>
        <v>0</v>
      </c>
      <c r="AZ20" s="66">
        <f>IF(AF20&lt;DATA!$E$22,0,AF20*DATA!$E$20)</f>
        <v>0</v>
      </c>
      <c r="BA20" s="66">
        <f>AF20*DATA!$E$21</f>
        <v>0.68400000000000005</v>
      </c>
      <c r="BB20" s="67">
        <f t="shared" si="22"/>
        <v>111.286</v>
      </c>
    </row>
    <row r="21" spans="2:54">
      <c r="B21" s="36">
        <f>DATA!$E$18</f>
        <v>400</v>
      </c>
      <c r="C21" s="36">
        <f t="shared" si="23"/>
        <v>115</v>
      </c>
      <c r="D21" s="36">
        <f t="shared" si="4"/>
        <v>321.79449999999997</v>
      </c>
      <c r="E21" s="36">
        <f t="shared" si="5"/>
        <v>112.18</v>
      </c>
      <c r="F21" s="36">
        <f t="shared" si="6"/>
        <v>433.97449999999998</v>
      </c>
      <c r="H21" s="67">
        <f t="shared" si="0"/>
        <v>400</v>
      </c>
      <c r="I21" s="36">
        <f>H21*VLOOKUP(H21*10000,DATA!$B$39:$E$43,3,TRUE)+VLOOKUP(H21*10000,DATA!$B$39:$E$43,4,TRUE)/10000</f>
        <v>124</v>
      </c>
      <c r="J21" s="36">
        <f t="shared" si="1"/>
        <v>276</v>
      </c>
      <c r="K21" s="36">
        <f>VLOOKUP(J21*10000,DATA!$B$55:$D$63,3,TRUE)/10000</f>
        <v>88</v>
      </c>
      <c r="L21" s="36">
        <f>IF(AH21&lt;=58,
VLOOKUP(J21,DATA!$B$72:$D$75,3,TRUE)/10000,0)</f>
        <v>38</v>
      </c>
      <c r="M21" s="36" cm="1">
        <f t="array" ref="M21">_xlfn.IFS(
J21&lt;=900,VLOOKUP(AH21*10000,DATA!$B$86:$F$96,3,TRUE)/10000,
J21&lt;=950,VLOOKUP(AH21*10000,DATA!$B$86:$F$96,4,TRUE)/10000,
J21&lt;=900,VLOOKUP(AH21*10000,DATA!$B$86:$F$96,5,TRUE)/10000,
TRUE,0)</f>
        <v>0</v>
      </c>
      <c r="N21" s="36">
        <f t="shared" si="7"/>
        <v>58.96</v>
      </c>
      <c r="O21" s="36">
        <f t="shared" si="8"/>
        <v>184.96</v>
      </c>
      <c r="P21" s="36">
        <f t="shared" si="9"/>
        <v>91</v>
      </c>
      <c r="Q21" s="66">
        <f>ROUNDDOWN((P21*VLOOKUP(P21*10000,DATA!$B$120:$E$127,3,TRUE)-VLOOKUP(P21*10000,DATA!$B$120:$E$127,4,TRUE))*1.021,4)</f>
        <v>4.6455000000000002</v>
      </c>
      <c r="R21" s="36">
        <f>H21*VLOOKUP(H21*10000,DATA!$B$141:$E$146,3,TRUE)+VLOOKUP(H21*10000,DATA!$B$141:$E$146,4,TRUE)/10000</f>
        <v>124</v>
      </c>
      <c r="S21" s="36">
        <f t="shared" si="10"/>
        <v>276</v>
      </c>
      <c r="T21" s="36">
        <f>VLOOKUP(S21*10000,DATA!B$154:D$157,3,TRUE)/10000</f>
        <v>43</v>
      </c>
      <c r="U21" s="36">
        <f>IF(AQ21&lt;=58,
VLOOKUP(S21*10000,DATA!B$165:D$168,3,TRUE)/10000,
0)</f>
        <v>0</v>
      </c>
      <c r="V21" s="36" cm="1">
        <f t="array" ref="V21">_xlfn.IFS(
S21&lt;=900,
VLOOKUP(AQ21*10000,DATA!B$177:F$186,3,TRUE)/10000,
S21&lt;=950,
VLOOKUP(AQ21*10000,DATA!B$177:F$186,4,TRUE)/10000,
S21&lt;=1000,
VLOOKUP(AQ21*10000,DATA!B$177:F$186,5,TRUE)/10000,
TRUE,0)</f>
        <v>33</v>
      </c>
      <c r="W21" s="36">
        <f t="shared" si="11"/>
        <v>58.96</v>
      </c>
      <c r="X21" s="36">
        <f t="shared" si="12"/>
        <v>134.96</v>
      </c>
      <c r="Y21" s="36">
        <f t="shared" si="13"/>
        <v>141</v>
      </c>
      <c r="Z21" s="66">
        <f>IF(S21&lt;=DATA!$E$23,0,計算表!Y21*0.1+0.5)</f>
        <v>14.600000000000001</v>
      </c>
      <c r="AA21" s="66">
        <f>H21*DATA!$E$19</f>
        <v>36.6</v>
      </c>
      <c r="AB21" s="66">
        <f>H21*DATA!$E$20</f>
        <v>19.96</v>
      </c>
      <c r="AC21" s="66">
        <f>H21*DATA!$E$21</f>
        <v>2.4</v>
      </c>
      <c r="AD21" s="67">
        <f t="shared" si="14"/>
        <v>321.79449999999997</v>
      </c>
      <c r="AF21" s="67">
        <f t="shared" si="2"/>
        <v>115</v>
      </c>
      <c r="AG21" s="36">
        <f>AF21*VLOOKUP(AF21*10000,DATA!$B$39:$E$43,3,TRUE)+VLOOKUP(AF21*10000,DATA!$B$39:$E$43,4,TRUE)/10000</f>
        <v>65</v>
      </c>
      <c r="AH21" s="36">
        <f t="shared" si="15"/>
        <v>50</v>
      </c>
      <c r="AI21" s="36">
        <f>VLOOKUP(AH21*10000,DATA!$B$55:$D$63,3,TRUE)/10000</f>
        <v>95</v>
      </c>
      <c r="AJ21" s="11"/>
      <c r="AK21" s="11"/>
      <c r="AL21" s="36">
        <f t="shared" si="3"/>
        <v>0.69000000000000006</v>
      </c>
      <c r="AM21" s="36">
        <f t="shared" si="16"/>
        <v>95.69</v>
      </c>
      <c r="AN21" s="36">
        <f t="shared" si="17"/>
        <v>0</v>
      </c>
      <c r="AO21" s="66">
        <f>ROUNDDOWN((AN21*VLOOKUP(AN21*10000,DATA!$B$120:$E$127,3,TRUE)-VLOOKUP(AN21*10000,DATA!$B$120:$E$127,4,TRUE))*1.021,4)</f>
        <v>0</v>
      </c>
      <c r="AP21" s="36">
        <f>AF21*VLOOKUP(AF21*10000,DATA!$B$141:$E$146,3,TRUE)+VLOOKUP(AF21*10000,DATA!$B$141:$E$146,4,TRUE)/10000</f>
        <v>55</v>
      </c>
      <c r="AQ21" s="36">
        <f t="shared" si="18"/>
        <v>60</v>
      </c>
      <c r="AR21" s="36">
        <f>VLOOKUP(S21*10000,DATA!B$154:D$157,3,TRUE)/10000</f>
        <v>43</v>
      </c>
      <c r="AS21" s="11"/>
      <c r="AT21" s="11"/>
      <c r="AU21" s="36">
        <f t="shared" si="19"/>
        <v>0.69000000000000006</v>
      </c>
      <c r="AV21" s="36">
        <f t="shared" si="20"/>
        <v>43.69</v>
      </c>
      <c r="AW21" s="36">
        <f t="shared" si="21"/>
        <v>16.3</v>
      </c>
      <c r="AX21" s="66">
        <f>IF(AQ21&lt;=DATA!$E$23,0,計算表!AW21*0.1+0.5)</f>
        <v>2.13</v>
      </c>
      <c r="AY21" s="66">
        <f>IF(AF21&lt;DATA!$E$22,0,AF21*DATA!$E$19)</f>
        <v>0</v>
      </c>
      <c r="AZ21" s="66">
        <f>IF(AF21&lt;DATA!$E$22,0,AF21*DATA!$E$20)</f>
        <v>0</v>
      </c>
      <c r="BA21" s="66">
        <f>AF21*DATA!$E$21</f>
        <v>0.69000000000000006</v>
      </c>
      <c r="BB21" s="67">
        <f t="shared" si="22"/>
        <v>112.18</v>
      </c>
    </row>
    <row r="22" spans="2:54">
      <c r="B22" s="36">
        <f>DATA!$E$18</f>
        <v>400</v>
      </c>
      <c r="C22" s="36">
        <f t="shared" si="23"/>
        <v>116</v>
      </c>
      <c r="D22" s="36">
        <f t="shared" si="4"/>
        <v>321.79449999999997</v>
      </c>
      <c r="E22" s="36">
        <f t="shared" si="5"/>
        <v>113.074</v>
      </c>
      <c r="F22" s="36">
        <f t="shared" si="6"/>
        <v>434.86849999999998</v>
      </c>
      <c r="H22" s="67">
        <f t="shared" si="0"/>
        <v>400</v>
      </c>
      <c r="I22" s="36">
        <f>H22*VLOOKUP(H22*10000,DATA!$B$39:$E$43,3,TRUE)+VLOOKUP(H22*10000,DATA!$B$39:$E$43,4,TRUE)/10000</f>
        <v>124</v>
      </c>
      <c r="J22" s="36">
        <f t="shared" si="1"/>
        <v>276</v>
      </c>
      <c r="K22" s="36">
        <f>VLOOKUP(J22*10000,DATA!$B$55:$D$63,3,TRUE)/10000</f>
        <v>88</v>
      </c>
      <c r="L22" s="36">
        <f>IF(AH22&lt;=58,
VLOOKUP(J22,DATA!$B$72:$D$75,3,TRUE)/10000,0)</f>
        <v>38</v>
      </c>
      <c r="M22" s="36" cm="1">
        <f t="array" ref="M22">_xlfn.IFS(
J22&lt;=900,VLOOKUP(AH22*10000,DATA!$B$86:$F$96,3,TRUE)/10000,
J22&lt;=950,VLOOKUP(AH22*10000,DATA!$B$86:$F$96,4,TRUE)/10000,
J22&lt;=900,VLOOKUP(AH22*10000,DATA!$B$86:$F$96,5,TRUE)/10000,
TRUE,0)</f>
        <v>0</v>
      </c>
      <c r="N22" s="36">
        <f t="shared" si="7"/>
        <v>58.96</v>
      </c>
      <c r="O22" s="36">
        <f t="shared" si="8"/>
        <v>184.96</v>
      </c>
      <c r="P22" s="36">
        <f t="shared" si="9"/>
        <v>91</v>
      </c>
      <c r="Q22" s="66">
        <f>ROUNDDOWN((P22*VLOOKUP(P22*10000,DATA!$B$120:$E$127,3,TRUE)-VLOOKUP(P22*10000,DATA!$B$120:$E$127,4,TRUE))*1.021,4)</f>
        <v>4.6455000000000002</v>
      </c>
      <c r="R22" s="36">
        <f>H22*VLOOKUP(H22*10000,DATA!$B$141:$E$146,3,TRUE)+VLOOKUP(H22*10000,DATA!$B$141:$E$146,4,TRUE)/10000</f>
        <v>124</v>
      </c>
      <c r="S22" s="36">
        <f t="shared" si="10"/>
        <v>276</v>
      </c>
      <c r="T22" s="36">
        <f>VLOOKUP(S22*10000,DATA!B$154:D$157,3,TRUE)/10000</f>
        <v>43</v>
      </c>
      <c r="U22" s="36">
        <f>IF(AQ22&lt;=58,
VLOOKUP(S22*10000,DATA!B$165:D$168,3,TRUE)/10000,
0)</f>
        <v>0</v>
      </c>
      <c r="V22" s="36" cm="1">
        <f t="array" ref="V22">_xlfn.IFS(
S22&lt;=900,
VLOOKUP(AQ22*10000,DATA!B$177:F$186,3,TRUE)/10000,
S22&lt;=950,
VLOOKUP(AQ22*10000,DATA!B$177:F$186,4,TRUE)/10000,
S22&lt;=1000,
VLOOKUP(AQ22*10000,DATA!B$177:F$186,5,TRUE)/10000,
TRUE,0)</f>
        <v>33</v>
      </c>
      <c r="W22" s="36">
        <f t="shared" si="11"/>
        <v>58.96</v>
      </c>
      <c r="X22" s="36">
        <f t="shared" si="12"/>
        <v>134.96</v>
      </c>
      <c r="Y22" s="36">
        <f t="shared" si="13"/>
        <v>141</v>
      </c>
      <c r="Z22" s="66">
        <f>IF(S22&lt;=DATA!$E$23,0,計算表!Y22*0.1+0.5)</f>
        <v>14.600000000000001</v>
      </c>
      <c r="AA22" s="66">
        <f>H22*DATA!$E$19</f>
        <v>36.6</v>
      </c>
      <c r="AB22" s="66">
        <f>H22*DATA!$E$20</f>
        <v>19.96</v>
      </c>
      <c r="AC22" s="66">
        <f>H22*DATA!$E$21</f>
        <v>2.4</v>
      </c>
      <c r="AD22" s="67">
        <f t="shared" si="14"/>
        <v>321.79449999999997</v>
      </c>
      <c r="AF22" s="67">
        <f t="shared" si="2"/>
        <v>116</v>
      </c>
      <c r="AG22" s="36">
        <f>AF22*VLOOKUP(AF22*10000,DATA!$B$39:$E$43,3,TRUE)+VLOOKUP(AF22*10000,DATA!$B$39:$E$43,4,TRUE)/10000</f>
        <v>65</v>
      </c>
      <c r="AH22" s="36">
        <f t="shared" si="15"/>
        <v>51</v>
      </c>
      <c r="AI22" s="36">
        <f>VLOOKUP(AH22*10000,DATA!$B$55:$D$63,3,TRUE)/10000</f>
        <v>95</v>
      </c>
      <c r="AJ22" s="11"/>
      <c r="AK22" s="11"/>
      <c r="AL22" s="36">
        <f t="shared" si="3"/>
        <v>0.69600000000000006</v>
      </c>
      <c r="AM22" s="36">
        <f t="shared" si="16"/>
        <v>95.695999999999998</v>
      </c>
      <c r="AN22" s="36">
        <f t="shared" si="17"/>
        <v>0</v>
      </c>
      <c r="AO22" s="66">
        <f>ROUNDDOWN((AN22*VLOOKUP(AN22*10000,DATA!$B$120:$E$127,3,TRUE)-VLOOKUP(AN22*10000,DATA!$B$120:$E$127,4,TRUE))*1.021,4)</f>
        <v>0</v>
      </c>
      <c r="AP22" s="36">
        <f>AF22*VLOOKUP(AF22*10000,DATA!$B$141:$E$146,3,TRUE)+VLOOKUP(AF22*10000,DATA!$B$141:$E$146,4,TRUE)/10000</f>
        <v>55</v>
      </c>
      <c r="AQ22" s="36">
        <f t="shared" si="18"/>
        <v>61</v>
      </c>
      <c r="AR22" s="36">
        <f>VLOOKUP(S22*10000,DATA!B$154:D$157,3,TRUE)/10000</f>
        <v>43</v>
      </c>
      <c r="AS22" s="11"/>
      <c r="AT22" s="11"/>
      <c r="AU22" s="36">
        <f t="shared" si="19"/>
        <v>0.69600000000000006</v>
      </c>
      <c r="AV22" s="36">
        <f t="shared" si="20"/>
        <v>43.695999999999998</v>
      </c>
      <c r="AW22" s="36">
        <f t="shared" si="21"/>
        <v>17.3</v>
      </c>
      <c r="AX22" s="66">
        <f>IF(AQ22&lt;=DATA!$E$23,0,計算表!AW22*0.1+0.5)</f>
        <v>2.2300000000000004</v>
      </c>
      <c r="AY22" s="66">
        <f>IF(AF22&lt;DATA!$E$22,0,AF22*DATA!$E$19)</f>
        <v>0</v>
      </c>
      <c r="AZ22" s="66">
        <f>IF(AF22&lt;DATA!$E$22,0,AF22*DATA!$E$20)</f>
        <v>0</v>
      </c>
      <c r="BA22" s="66">
        <f>AF22*DATA!$E$21</f>
        <v>0.69600000000000006</v>
      </c>
      <c r="BB22" s="67">
        <f t="shared" si="22"/>
        <v>113.074</v>
      </c>
    </row>
    <row r="23" spans="2:54">
      <c r="B23" s="36">
        <f>DATA!$E$18</f>
        <v>400</v>
      </c>
      <c r="C23" s="36">
        <f t="shared" si="23"/>
        <v>117</v>
      </c>
      <c r="D23" s="36">
        <f t="shared" si="4"/>
        <v>321.79449999999997</v>
      </c>
      <c r="E23" s="36">
        <f t="shared" si="5"/>
        <v>113.97800000000001</v>
      </c>
      <c r="F23" s="36">
        <f t="shared" si="6"/>
        <v>435.77249999999998</v>
      </c>
      <c r="H23" s="67">
        <f t="shared" si="0"/>
        <v>400</v>
      </c>
      <c r="I23" s="36">
        <f>H23*VLOOKUP(H23*10000,DATA!$B$39:$E$43,3,TRUE)+VLOOKUP(H23*10000,DATA!$B$39:$E$43,4,TRUE)/10000</f>
        <v>124</v>
      </c>
      <c r="J23" s="36">
        <f t="shared" si="1"/>
        <v>276</v>
      </c>
      <c r="K23" s="36">
        <f>VLOOKUP(J23*10000,DATA!$B$55:$D$63,3,TRUE)/10000</f>
        <v>88</v>
      </c>
      <c r="L23" s="36">
        <f>IF(AH23&lt;=58,
VLOOKUP(J23,DATA!$B$72:$D$75,3,TRUE)/10000,0)</f>
        <v>38</v>
      </c>
      <c r="M23" s="36" cm="1">
        <f t="array" ref="M23">_xlfn.IFS(
J23&lt;=900,VLOOKUP(AH23*10000,DATA!$B$86:$F$96,3,TRUE)/10000,
J23&lt;=950,VLOOKUP(AH23*10000,DATA!$B$86:$F$96,4,TRUE)/10000,
J23&lt;=900,VLOOKUP(AH23*10000,DATA!$B$86:$F$96,5,TRUE)/10000,
TRUE,0)</f>
        <v>0</v>
      </c>
      <c r="N23" s="36">
        <f t="shared" si="7"/>
        <v>58.96</v>
      </c>
      <c r="O23" s="36">
        <f t="shared" si="8"/>
        <v>184.96</v>
      </c>
      <c r="P23" s="36">
        <f t="shared" si="9"/>
        <v>91</v>
      </c>
      <c r="Q23" s="66">
        <f>ROUNDDOWN((P23*VLOOKUP(P23*10000,DATA!$B$120:$E$127,3,TRUE)-VLOOKUP(P23*10000,DATA!$B$120:$E$127,4,TRUE))*1.021,4)</f>
        <v>4.6455000000000002</v>
      </c>
      <c r="R23" s="36">
        <f>H23*VLOOKUP(H23*10000,DATA!$B$141:$E$146,3,TRUE)+VLOOKUP(H23*10000,DATA!$B$141:$E$146,4,TRUE)/10000</f>
        <v>124</v>
      </c>
      <c r="S23" s="36">
        <f t="shared" si="10"/>
        <v>276</v>
      </c>
      <c r="T23" s="36">
        <f>VLOOKUP(S23*10000,DATA!B$154:D$157,3,TRUE)/10000</f>
        <v>43</v>
      </c>
      <c r="U23" s="36">
        <f>IF(AQ23&lt;=58,
VLOOKUP(S23*10000,DATA!B$165:D$168,3,TRUE)/10000,
0)</f>
        <v>0</v>
      </c>
      <c r="V23" s="36" cm="1">
        <f t="array" ref="V23">_xlfn.IFS(
S23&lt;=900,
VLOOKUP(AQ23*10000,DATA!B$177:F$186,3,TRUE)/10000,
S23&lt;=950,
VLOOKUP(AQ23*10000,DATA!B$177:F$186,4,TRUE)/10000,
S23&lt;=1000,
VLOOKUP(AQ23*10000,DATA!B$177:F$186,5,TRUE)/10000,
TRUE,0)</f>
        <v>33</v>
      </c>
      <c r="W23" s="36">
        <f t="shared" si="11"/>
        <v>58.96</v>
      </c>
      <c r="X23" s="36">
        <f t="shared" si="12"/>
        <v>134.96</v>
      </c>
      <c r="Y23" s="36">
        <f t="shared" si="13"/>
        <v>141</v>
      </c>
      <c r="Z23" s="66">
        <f>IF(S23&lt;=DATA!$E$23,0,計算表!Y23*0.1+0.5)</f>
        <v>14.600000000000001</v>
      </c>
      <c r="AA23" s="66">
        <f>H23*DATA!$E$19</f>
        <v>36.6</v>
      </c>
      <c r="AB23" s="66">
        <f>H23*DATA!$E$20</f>
        <v>19.96</v>
      </c>
      <c r="AC23" s="66">
        <f>H23*DATA!$E$21</f>
        <v>2.4</v>
      </c>
      <c r="AD23" s="67">
        <f t="shared" si="14"/>
        <v>321.79449999999997</v>
      </c>
      <c r="AF23" s="67">
        <f t="shared" si="2"/>
        <v>117</v>
      </c>
      <c r="AG23" s="36">
        <f>AF23*VLOOKUP(AF23*10000,DATA!$B$39:$E$43,3,TRUE)+VLOOKUP(AF23*10000,DATA!$B$39:$E$43,4,TRUE)/10000</f>
        <v>65</v>
      </c>
      <c r="AH23" s="36">
        <f t="shared" si="15"/>
        <v>52</v>
      </c>
      <c r="AI23" s="36">
        <f>VLOOKUP(AH23*10000,DATA!$B$55:$D$63,3,TRUE)/10000</f>
        <v>95</v>
      </c>
      <c r="AJ23" s="11"/>
      <c r="AK23" s="11"/>
      <c r="AL23" s="36">
        <f t="shared" si="3"/>
        <v>0.70200000000000007</v>
      </c>
      <c r="AM23" s="36">
        <f t="shared" si="16"/>
        <v>95.701999999999998</v>
      </c>
      <c r="AN23" s="36">
        <f t="shared" si="17"/>
        <v>0</v>
      </c>
      <c r="AO23" s="66">
        <f>ROUNDDOWN((AN23*VLOOKUP(AN23*10000,DATA!$B$120:$E$127,3,TRUE)-VLOOKUP(AN23*10000,DATA!$B$120:$E$127,4,TRUE))*1.021,4)</f>
        <v>0</v>
      </c>
      <c r="AP23" s="36">
        <f>AF23*VLOOKUP(AF23*10000,DATA!$B$141:$E$146,3,TRUE)+VLOOKUP(AF23*10000,DATA!$B$141:$E$146,4,TRUE)/10000</f>
        <v>55</v>
      </c>
      <c r="AQ23" s="36">
        <f t="shared" si="18"/>
        <v>62</v>
      </c>
      <c r="AR23" s="36">
        <f>VLOOKUP(S23*10000,DATA!B$154:D$157,3,TRUE)/10000</f>
        <v>43</v>
      </c>
      <c r="AS23" s="11"/>
      <c r="AT23" s="11"/>
      <c r="AU23" s="36">
        <f t="shared" si="19"/>
        <v>0.70200000000000007</v>
      </c>
      <c r="AV23" s="36">
        <f t="shared" si="20"/>
        <v>43.701999999999998</v>
      </c>
      <c r="AW23" s="36">
        <f t="shared" si="21"/>
        <v>18.2</v>
      </c>
      <c r="AX23" s="66">
        <f>IF(AQ23&lt;=DATA!$E$23,0,計算表!AW23*0.1+0.5)</f>
        <v>2.3200000000000003</v>
      </c>
      <c r="AY23" s="66">
        <f>IF(AF23&lt;DATA!$E$22,0,AF23*DATA!$E$19)</f>
        <v>0</v>
      </c>
      <c r="AZ23" s="66">
        <f>IF(AF23&lt;DATA!$E$22,0,AF23*DATA!$E$20)</f>
        <v>0</v>
      </c>
      <c r="BA23" s="66">
        <f>AF23*DATA!$E$21</f>
        <v>0.70200000000000007</v>
      </c>
      <c r="BB23" s="67">
        <f t="shared" si="22"/>
        <v>113.97800000000001</v>
      </c>
    </row>
    <row r="24" spans="2:54">
      <c r="B24" s="36">
        <f>DATA!$E$18</f>
        <v>400</v>
      </c>
      <c r="C24" s="36">
        <f t="shared" si="23"/>
        <v>118</v>
      </c>
      <c r="D24" s="36">
        <f t="shared" si="4"/>
        <v>321.79449999999997</v>
      </c>
      <c r="E24" s="36">
        <f t="shared" si="5"/>
        <v>114.872</v>
      </c>
      <c r="F24" s="36">
        <f t="shared" si="6"/>
        <v>436.66649999999998</v>
      </c>
      <c r="H24" s="67">
        <f t="shared" si="0"/>
        <v>400</v>
      </c>
      <c r="I24" s="36">
        <f>H24*VLOOKUP(H24*10000,DATA!$B$39:$E$43,3,TRUE)+VLOOKUP(H24*10000,DATA!$B$39:$E$43,4,TRUE)/10000</f>
        <v>124</v>
      </c>
      <c r="J24" s="36">
        <f t="shared" si="1"/>
        <v>276</v>
      </c>
      <c r="K24" s="36">
        <f>VLOOKUP(J24*10000,DATA!$B$55:$D$63,3,TRUE)/10000</f>
        <v>88</v>
      </c>
      <c r="L24" s="36">
        <f>IF(AH24&lt;=58,
VLOOKUP(J24,DATA!$B$72:$D$75,3,TRUE)/10000,0)</f>
        <v>38</v>
      </c>
      <c r="M24" s="36" cm="1">
        <f t="array" ref="M24">_xlfn.IFS(
J24&lt;=900,VLOOKUP(AH24*10000,DATA!$B$86:$F$96,3,TRUE)/10000,
J24&lt;=950,VLOOKUP(AH24*10000,DATA!$B$86:$F$96,4,TRUE)/10000,
J24&lt;=900,VLOOKUP(AH24*10000,DATA!$B$86:$F$96,5,TRUE)/10000,
TRUE,0)</f>
        <v>0</v>
      </c>
      <c r="N24" s="36">
        <f t="shared" si="7"/>
        <v>58.96</v>
      </c>
      <c r="O24" s="36">
        <f t="shared" si="8"/>
        <v>184.96</v>
      </c>
      <c r="P24" s="36">
        <f t="shared" si="9"/>
        <v>91</v>
      </c>
      <c r="Q24" s="66">
        <f>ROUNDDOWN((P24*VLOOKUP(P24*10000,DATA!$B$120:$E$127,3,TRUE)-VLOOKUP(P24*10000,DATA!$B$120:$E$127,4,TRUE))*1.021,4)</f>
        <v>4.6455000000000002</v>
      </c>
      <c r="R24" s="36">
        <f>H24*VLOOKUP(H24*10000,DATA!$B$141:$E$146,3,TRUE)+VLOOKUP(H24*10000,DATA!$B$141:$E$146,4,TRUE)/10000</f>
        <v>124</v>
      </c>
      <c r="S24" s="36">
        <f t="shared" si="10"/>
        <v>276</v>
      </c>
      <c r="T24" s="36">
        <f>VLOOKUP(S24*10000,DATA!B$154:D$157,3,TRUE)/10000</f>
        <v>43</v>
      </c>
      <c r="U24" s="36">
        <f>IF(AQ24&lt;=58,
VLOOKUP(S24*10000,DATA!B$165:D$168,3,TRUE)/10000,
0)</f>
        <v>0</v>
      </c>
      <c r="V24" s="36" cm="1">
        <f t="array" ref="V24">_xlfn.IFS(
S24&lt;=900,
VLOOKUP(AQ24*10000,DATA!B$177:F$186,3,TRUE)/10000,
S24&lt;=950,
VLOOKUP(AQ24*10000,DATA!B$177:F$186,4,TRUE)/10000,
S24&lt;=1000,
VLOOKUP(AQ24*10000,DATA!B$177:F$186,5,TRUE)/10000,
TRUE,0)</f>
        <v>33</v>
      </c>
      <c r="W24" s="36">
        <f t="shared" si="11"/>
        <v>58.96</v>
      </c>
      <c r="X24" s="36">
        <f t="shared" si="12"/>
        <v>134.96</v>
      </c>
      <c r="Y24" s="36">
        <f t="shared" si="13"/>
        <v>141</v>
      </c>
      <c r="Z24" s="66">
        <f>IF(S24&lt;=DATA!$E$23,0,計算表!Y24*0.1+0.5)</f>
        <v>14.600000000000001</v>
      </c>
      <c r="AA24" s="66">
        <f>H24*DATA!$E$19</f>
        <v>36.6</v>
      </c>
      <c r="AB24" s="66">
        <f>H24*DATA!$E$20</f>
        <v>19.96</v>
      </c>
      <c r="AC24" s="66">
        <f>H24*DATA!$E$21</f>
        <v>2.4</v>
      </c>
      <c r="AD24" s="67">
        <f t="shared" si="14"/>
        <v>321.79449999999997</v>
      </c>
      <c r="AF24" s="67">
        <f t="shared" si="2"/>
        <v>118</v>
      </c>
      <c r="AG24" s="36">
        <f>AF24*VLOOKUP(AF24*10000,DATA!$B$39:$E$43,3,TRUE)+VLOOKUP(AF24*10000,DATA!$B$39:$E$43,4,TRUE)/10000</f>
        <v>65</v>
      </c>
      <c r="AH24" s="36">
        <f t="shared" si="15"/>
        <v>53</v>
      </c>
      <c r="AI24" s="36">
        <f>VLOOKUP(AH24*10000,DATA!$B$55:$D$63,3,TRUE)/10000</f>
        <v>95</v>
      </c>
      <c r="AJ24" s="11"/>
      <c r="AK24" s="11"/>
      <c r="AL24" s="36">
        <f t="shared" si="3"/>
        <v>0.70799999999999996</v>
      </c>
      <c r="AM24" s="36">
        <f t="shared" si="16"/>
        <v>95.707999999999998</v>
      </c>
      <c r="AN24" s="36">
        <f t="shared" si="17"/>
        <v>0</v>
      </c>
      <c r="AO24" s="66">
        <f>ROUNDDOWN((AN24*VLOOKUP(AN24*10000,DATA!$B$120:$E$127,3,TRUE)-VLOOKUP(AN24*10000,DATA!$B$120:$E$127,4,TRUE))*1.021,4)</f>
        <v>0</v>
      </c>
      <c r="AP24" s="36">
        <f>AF24*VLOOKUP(AF24*10000,DATA!$B$141:$E$146,3,TRUE)+VLOOKUP(AF24*10000,DATA!$B$141:$E$146,4,TRUE)/10000</f>
        <v>55</v>
      </c>
      <c r="AQ24" s="36">
        <f t="shared" si="18"/>
        <v>63</v>
      </c>
      <c r="AR24" s="36">
        <f>VLOOKUP(S24*10000,DATA!B$154:D$157,3,TRUE)/10000</f>
        <v>43</v>
      </c>
      <c r="AS24" s="11"/>
      <c r="AT24" s="11"/>
      <c r="AU24" s="36">
        <f t="shared" si="19"/>
        <v>0.70799999999999996</v>
      </c>
      <c r="AV24" s="36">
        <f t="shared" si="20"/>
        <v>43.707999999999998</v>
      </c>
      <c r="AW24" s="36">
        <f t="shared" si="21"/>
        <v>19.2</v>
      </c>
      <c r="AX24" s="66">
        <f>IF(AQ24&lt;=DATA!$E$23,0,計算表!AW24*0.1+0.5)</f>
        <v>2.42</v>
      </c>
      <c r="AY24" s="66">
        <f>IF(AF24&lt;DATA!$E$22,0,AF24*DATA!$E$19)</f>
        <v>0</v>
      </c>
      <c r="AZ24" s="66">
        <f>IF(AF24&lt;DATA!$E$22,0,AF24*DATA!$E$20)</f>
        <v>0</v>
      </c>
      <c r="BA24" s="66">
        <f>AF24*DATA!$E$21</f>
        <v>0.70799999999999996</v>
      </c>
      <c r="BB24" s="67">
        <f t="shared" si="22"/>
        <v>114.872</v>
      </c>
    </row>
    <row r="25" spans="2:54">
      <c r="B25" s="36">
        <f>DATA!$E$18</f>
        <v>400</v>
      </c>
      <c r="C25" s="36">
        <f t="shared" si="23"/>
        <v>119</v>
      </c>
      <c r="D25" s="36">
        <f t="shared" si="4"/>
        <v>321.79449999999997</v>
      </c>
      <c r="E25" s="36">
        <f t="shared" si="5"/>
        <v>115.76600000000001</v>
      </c>
      <c r="F25" s="36">
        <f t="shared" si="6"/>
        <v>437.56049999999999</v>
      </c>
      <c r="H25" s="67">
        <f t="shared" si="0"/>
        <v>400</v>
      </c>
      <c r="I25" s="36">
        <f>H25*VLOOKUP(H25*10000,DATA!$B$39:$E$43,3,TRUE)+VLOOKUP(H25*10000,DATA!$B$39:$E$43,4,TRUE)/10000</f>
        <v>124</v>
      </c>
      <c r="J25" s="36">
        <f t="shared" si="1"/>
        <v>276</v>
      </c>
      <c r="K25" s="36">
        <f>VLOOKUP(J25*10000,DATA!$B$55:$D$63,3,TRUE)/10000</f>
        <v>88</v>
      </c>
      <c r="L25" s="36">
        <f>IF(AH25&lt;=58,
VLOOKUP(J25,DATA!$B$72:$D$75,3,TRUE)/10000,0)</f>
        <v>38</v>
      </c>
      <c r="M25" s="36" cm="1">
        <f t="array" ref="M25">_xlfn.IFS(
J25&lt;=900,VLOOKUP(AH25*10000,DATA!$B$86:$F$96,3,TRUE)/10000,
J25&lt;=950,VLOOKUP(AH25*10000,DATA!$B$86:$F$96,4,TRUE)/10000,
J25&lt;=900,VLOOKUP(AH25*10000,DATA!$B$86:$F$96,5,TRUE)/10000,
TRUE,0)</f>
        <v>0</v>
      </c>
      <c r="N25" s="36">
        <f t="shared" si="7"/>
        <v>58.96</v>
      </c>
      <c r="O25" s="36">
        <f t="shared" si="8"/>
        <v>184.96</v>
      </c>
      <c r="P25" s="36">
        <f t="shared" si="9"/>
        <v>91</v>
      </c>
      <c r="Q25" s="66">
        <f>ROUNDDOWN((P25*VLOOKUP(P25*10000,DATA!$B$120:$E$127,3,TRUE)-VLOOKUP(P25*10000,DATA!$B$120:$E$127,4,TRUE))*1.021,4)</f>
        <v>4.6455000000000002</v>
      </c>
      <c r="R25" s="36">
        <f>H25*VLOOKUP(H25*10000,DATA!$B$141:$E$146,3,TRUE)+VLOOKUP(H25*10000,DATA!$B$141:$E$146,4,TRUE)/10000</f>
        <v>124</v>
      </c>
      <c r="S25" s="36">
        <f t="shared" si="10"/>
        <v>276</v>
      </c>
      <c r="T25" s="36">
        <f>VLOOKUP(S25*10000,DATA!B$154:D$157,3,TRUE)/10000</f>
        <v>43</v>
      </c>
      <c r="U25" s="36">
        <f>IF(AQ25&lt;=58,
VLOOKUP(S25*10000,DATA!B$165:D$168,3,TRUE)/10000,
0)</f>
        <v>0</v>
      </c>
      <c r="V25" s="36" cm="1">
        <f t="array" ref="V25">_xlfn.IFS(
S25&lt;=900,
VLOOKUP(AQ25*10000,DATA!B$177:F$186,3,TRUE)/10000,
S25&lt;=950,
VLOOKUP(AQ25*10000,DATA!B$177:F$186,4,TRUE)/10000,
S25&lt;=1000,
VLOOKUP(AQ25*10000,DATA!B$177:F$186,5,TRUE)/10000,
TRUE,0)</f>
        <v>33</v>
      </c>
      <c r="W25" s="36">
        <f t="shared" si="11"/>
        <v>58.96</v>
      </c>
      <c r="X25" s="36">
        <f t="shared" si="12"/>
        <v>134.96</v>
      </c>
      <c r="Y25" s="36">
        <f t="shared" si="13"/>
        <v>141</v>
      </c>
      <c r="Z25" s="66">
        <f>IF(S25&lt;=DATA!$E$23,0,計算表!Y25*0.1+0.5)</f>
        <v>14.600000000000001</v>
      </c>
      <c r="AA25" s="66">
        <f>H25*DATA!$E$19</f>
        <v>36.6</v>
      </c>
      <c r="AB25" s="66">
        <f>H25*DATA!$E$20</f>
        <v>19.96</v>
      </c>
      <c r="AC25" s="66">
        <f>H25*DATA!$E$21</f>
        <v>2.4</v>
      </c>
      <c r="AD25" s="67">
        <f t="shared" si="14"/>
        <v>321.79449999999997</v>
      </c>
      <c r="AF25" s="67">
        <f t="shared" si="2"/>
        <v>119</v>
      </c>
      <c r="AG25" s="36">
        <f>AF25*VLOOKUP(AF25*10000,DATA!$B$39:$E$43,3,TRUE)+VLOOKUP(AF25*10000,DATA!$B$39:$E$43,4,TRUE)/10000</f>
        <v>65</v>
      </c>
      <c r="AH25" s="36">
        <f t="shared" si="15"/>
        <v>54</v>
      </c>
      <c r="AI25" s="36">
        <f>VLOOKUP(AH25*10000,DATA!$B$55:$D$63,3,TRUE)/10000</f>
        <v>95</v>
      </c>
      <c r="AJ25" s="11"/>
      <c r="AK25" s="11"/>
      <c r="AL25" s="36">
        <f t="shared" si="3"/>
        <v>0.71399999999999997</v>
      </c>
      <c r="AM25" s="36">
        <f t="shared" si="16"/>
        <v>95.713999999999999</v>
      </c>
      <c r="AN25" s="36">
        <f t="shared" si="17"/>
        <v>0</v>
      </c>
      <c r="AO25" s="66">
        <f>ROUNDDOWN((AN25*VLOOKUP(AN25*10000,DATA!$B$120:$E$127,3,TRUE)-VLOOKUP(AN25*10000,DATA!$B$120:$E$127,4,TRUE))*1.021,4)</f>
        <v>0</v>
      </c>
      <c r="AP25" s="36">
        <f>AF25*VLOOKUP(AF25*10000,DATA!$B$141:$E$146,3,TRUE)+VLOOKUP(AF25*10000,DATA!$B$141:$E$146,4,TRUE)/10000</f>
        <v>55</v>
      </c>
      <c r="AQ25" s="36">
        <f t="shared" si="18"/>
        <v>64</v>
      </c>
      <c r="AR25" s="36">
        <f>VLOOKUP(S25*10000,DATA!B$154:D$157,3,TRUE)/10000</f>
        <v>43</v>
      </c>
      <c r="AS25" s="11"/>
      <c r="AT25" s="11"/>
      <c r="AU25" s="36">
        <f t="shared" si="19"/>
        <v>0.71399999999999997</v>
      </c>
      <c r="AV25" s="36">
        <f t="shared" si="20"/>
        <v>43.713999999999999</v>
      </c>
      <c r="AW25" s="36">
        <f t="shared" si="21"/>
        <v>20.2</v>
      </c>
      <c r="AX25" s="66">
        <f>IF(AQ25&lt;=DATA!$E$23,0,計算表!AW25*0.1+0.5)</f>
        <v>2.52</v>
      </c>
      <c r="AY25" s="66">
        <f>IF(AF25&lt;DATA!$E$22,0,AF25*DATA!$E$19)</f>
        <v>0</v>
      </c>
      <c r="AZ25" s="66">
        <f>IF(AF25&lt;DATA!$E$22,0,AF25*DATA!$E$20)</f>
        <v>0</v>
      </c>
      <c r="BA25" s="66">
        <f>AF25*DATA!$E$21</f>
        <v>0.71399999999999997</v>
      </c>
      <c r="BB25" s="67">
        <f t="shared" si="22"/>
        <v>115.76600000000001</v>
      </c>
    </row>
    <row r="26" spans="2:54">
      <c r="B26" s="36">
        <f>DATA!$E$18</f>
        <v>400</v>
      </c>
      <c r="C26" s="36">
        <f t="shared" si="23"/>
        <v>120</v>
      </c>
      <c r="D26" s="36">
        <f t="shared" si="4"/>
        <v>321.79449999999997</v>
      </c>
      <c r="E26" s="36">
        <f t="shared" si="5"/>
        <v>116.66</v>
      </c>
      <c r="F26" s="36">
        <f t="shared" si="6"/>
        <v>438.45449999999994</v>
      </c>
      <c r="H26" s="67">
        <f t="shared" si="0"/>
        <v>400</v>
      </c>
      <c r="I26" s="36">
        <f>H26*VLOOKUP(H26*10000,DATA!$B$39:$E$43,3,TRUE)+VLOOKUP(H26*10000,DATA!$B$39:$E$43,4,TRUE)/10000</f>
        <v>124</v>
      </c>
      <c r="J26" s="36">
        <f t="shared" si="1"/>
        <v>276</v>
      </c>
      <c r="K26" s="36">
        <f>VLOOKUP(J26*10000,DATA!$B$55:$D$63,3,TRUE)/10000</f>
        <v>88</v>
      </c>
      <c r="L26" s="36">
        <f>IF(AH26&lt;=58,
VLOOKUP(J26,DATA!$B$72:$D$75,3,TRUE)/10000,0)</f>
        <v>38</v>
      </c>
      <c r="M26" s="36" cm="1">
        <f t="array" ref="M26">_xlfn.IFS(
J26&lt;=900,VLOOKUP(AH26*10000,DATA!$B$86:$F$96,3,TRUE)/10000,
J26&lt;=950,VLOOKUP(AH26*10000,DATA!$B$86:$F$96,4,TRUE)/10000,
J26&lt;=900,VLOOKUP(AH26*10000,DATA!$B$86:$F$96,5,TRUE)/10000,
TRUE,0)</f>
        <v>0</v>
      </c>
      <c r="N26" s="36">
        <f t="shared" si="7"/>
        <v>58.96</v>
      </c>
      <c r="O26" s="36">
        <f t="shared" si="8"/>
        <v>184.96</v>
      </c>
      <c r="P26" s="36">
        <f t="shared" si="9"/>
        <v>91</v>
      </c>
      <c r="Q26" s="66">
        <f>ROUNDDOWN((P26*VLOOKUP(P26*10000,DATA!$B$120:$E$127,3,TRUE)-VLOOKUP(P26*10000,DATA!$B$120:$E$127,4,TRUE))*1.021,4)</f>
        <v>4.6455000000000002</v>
      </c>
      <c r="R26" s="36">
        <f>H26*VLOOKUP(H26*10000,DATA!$B$141:$E$146,3,TRUE)+VLOOKUP(H26*10000,DATA!$B$141:$E$146,4,TRUE)/10000</f>
        <v>124</v>
      </c>
      <c r="S26" s="36">
        <f t="shared" si="10"/>
        <v>276</v>
      </c>
      <c r="T26" s="36">
        <f>VLOOKUP(S26*10000,DATA!B$154:D$157,3,TRUE)/10000</f>
        <v>43</v>
      </c>
      <c r="U26" s="36">
        <f>IF(AQ26&lt;=58,
VLOOKUP(S26*10000,DATA!B$165:D$168,3,TRUE)/10000,
0)</f>
        <v>0</v>
      </c>
      <c r="V26" s="36" cm="1">
        <f t="array" ref="V26">_xlfn.IFS(
S26&lt;=900,
VLOOKUP(AQ26*10000,DATA!B$177:F$186,3,TRUE)/10000,
S26&lt;=950,
VLOOKUP(AQ26*10000,DATA!B$177:F$186,4,TRUE)/10000,
S26&lt;=1000,
VLOOKUP(AQ26*10000,DATA!B$177:F$186,5,TRUE)/10000,
TRUE,0)</f>
        <v>33</v>
      </c>
      <c r="W26" s="36">
        <f t="shared" si="11"/>
        <v>58.96</v>
      </c>
      <c r="X26" s="36">
        <f t="shared" si="12"/>
        <v>134.96</v>
      </c>
      <c r="Y26" s="36">
        <f t="shared" si="13"/>
        <v>141</v>
      </c>
      <c r="Z26" s="66">
        <f>IF(S26&lt;=DATA!$E$23,0,計算表!Y26*0.1+0.5)</f>
        <v>14.600000000000001</v>
      </c>
      <c r="AA26" s="66">
        <f>H26*DATA!$E$19</f>
        <v>36.6</v>
      </c>
      <c r="AB26" s="66">
        <f>H26*DATA!$E$20</f>
        <v>19.96</v>
      </c>
      <c r="AC26" s="66">
        <f>H26*DATA!$E$21</f>
        <v>2.4</v>
      </c>
      <c r="AD26" s="67">
        <f t="shared" si="14"/>
        <v>321.79449999999997</v>
      </c>
      <c r="AF26" s="67">
        <f t="shared" si="2"/>
        <v>120</v>
      </c>
      <c r="AG26" s="36">
        <f>AF26*VLOOKUP(AF26*10000,DATA!$B$39:$E$43,3,TRUE)+VLOOKUP(AF26*10000,DATA!$B$39:$E$43,4,TRUE)/10000</f>
        <v>65</v>
      </c>
      <c r="AH26" s="36">
        <f t="shared" si="15"/>
        <v>55</v>
      </c>
      <c r="AI26" s="36">
        <f>VLOOKUP(AH26*10000,DATA!$B$55:$D$63,3,TRUE)/10000</f>
        <v>95</v>
      </c>
      <c r="AJ26" s="11"/>
      <c r="AK26" s="11"/>
      <c r="AL26" s="36">
        <f t="shared" si="3"/>
        <v>0.72</v>
      </c>
      <c r="AM26" s="36">
        <f t="shared" si="16"/>
        <v>95.72</v>
      </c>
      <c r="AN26" s="36">
        <f t="shared" si="17"/>
        <v>0</v>
      </c>
      <c r="AO26" s="66">
        <f>ROUNDDOWN((AN26*VLOOKUP(AN26*10000,DATA!$B$120:$E$127,3,TRUE)-VLOOKUP(AN26*10000,DATA!$B$120:$E$127,4,TRUE))*1.021,4)</f>
        <v>0</v>
      </c>
      <c r="AP26" s="36">
        <f>AF26*VLOOKUP(AF26*10000,DATA!$B$141:$E$146,3,TRUE)+VLOOKUP(AF26*10000,DATA!$B$141:$E$146,4,TRUE)/10000</f>
        <v>55</v>
      </c>
      <c r="AQ26" s="36">
        <f t="shared" si="18"/>
        <v>65</v>
      </c>
      <c r="AR26" s="36">
        <f>VLOOKUP(S26*10000,DATA!B$154:D$157,3,TRUE)/10000</f>
        <v>43</v>
      </c>
      <c r="AS26" s="11"/>
      <c r="AT26" s="11"/>
      <c r="AU26" s="36">
        <f t="shared" si="19"/>
        <v>0.72</v>
      </c>
      <c r="AV26" s="36">
        <f t="shared" si="20"/>
        <v>43.72</v>
      </c>
      <c r="AW26" s="36">
        <f t="shared" si="21"/>
        <v>21.2</v>
      </c>
      <c r="AX26" s="66">
        <f>IF(AQ26&lt;=DATA!$E$23,0,計算表!AW26*0.1+0.5)</f>
        <v>2.62</v>
      </c>
      <c r="AY26" s="66">
        <f>IF(AF26&lt;DATA!$E$22,0,AF26*DATA!$E$19)</f>
        <v>0</v>
      </c>
      <c r="AZ26" s="66">
        <f>IF(AF26&lt;DATA!$E$22,0,AF26*DATA!$E$20)</f>
        <v>0</v>
      </c>
      <c r="BA26" s="66">
        <f>AF26*DATA!$E$21</f>
        <v>0.72</v>
      </c>
      <c r="BB26" s="67">
        <f t="shared" si="22"/>
        <v>116.66</v>
      </c>
    </row>
    <row r="27" spans="2:54">
      <c r="B27" s="36">
        <f>DATA!$E$18</f>
        <v>400</v>
      </c>
      <c r="C27" s="36">
        <f t="shared" si="23"/>
        <v>121</v>
      </c>
      <c r="D27" s="36">
        <f t="shared" si="4"/>
        <v>321.79449999999997</v>
      </c>
      <c r="E27" s="36">
        <f t="shared" si="5"/>
        <v>117.554</v>
      </c>
      <c r="F27" s="36">
        <f t="shared" si="6"/>
        <v>439.34849999999994</v>
      </c>
      <c r="H27" s="67">
        <f t="shared" si="0"/>
        <v>400</v>
      </c>
      <c r="I27" s="36">
        <f>H27*VLOOKUP(H27*10000,DATA!$B$39:$E$43,3,TRUE)+VLOOKUP(H27*10000,DATA!$B$39:$E$43,4,TRUE)/10000</f>
        <v>124</v>
      </c>
      <c r="J27" s="36">
        <f t="shared" si="1"/>
        <v>276</v>
      </c>
      <c r="K27" s="36">
        <f>VLOOKUP(J27*10000,DATA!$B$55:$D$63,3,TRUE)/10000</f>
        <v>88</v>
      </c>
      <c r="L27" s="36">
        <f>IF(AH27&lt;=58,
VLOOKUP(J27,DATA!$B$72:$D$75,3,TRUE)/10000,0)</f>
        <v>38</v>
      </c>
      <c r="M27" s="36" cm="1">
        <f t="array" ref="M27">_xlfn.IFS(
J27&lt;=900,VLOOKUP(AH27*10000,DATA!$B$86:$F$96,3,TRUE)/10000,
J27&lt;=950,VLOOKUP(AH27*10000,DATA!$B$86:$F$96,4,TRUE)/10000,
J27&lt;=900,VLOOKUP(AH27*10000,DATA!$B$86:$F$96,5,TRUE)/10000,
TRUE,0)</f>
        <v>0</v>
      </c>
      <c r="N27" s="36">
        <f t="shared" si="7"/>
        <v>58.96</v>
      </c>
      <c r="O27" s="36">
        <f t="shared" si="8"/>
        <v>184.96</v>
      </c>
      <c r="P27" s="36">
        <f t="shared" si="9"/>
        <v>91</v>
      </c>
      <c r="Q27" s="66">
        <f>ROUNDDOWN((P27*VLOOKUP(P27*10000,DATA!$B$120:$E$127,3,TRUE)-VLOOKUP(P27*10000,DATA!$B$120:$E$127,4,TRUE))*1.021,4)</f>
        <v>4.6455000000000002</v>
      </c>
      <c r="R27" s="36">
        <f>H27*VLOOKUP(H27*10000,DATA!$B$141:$E$146,3,TRUE)+VLOOKUP(H27*10000,DATA!$B$141:$E$146,4,TRUE)/10000</f>
        <v>124</v>
      </c>
      <c r="S27" s="36">
        <f t="shared" si="10"/>
        <v>276</v>
      </c>
      <c r="T27" s="36">
        <f>VLOOKUP(S27*10000,DATA!B$154:D$157,3,TRUE)/10000</f>
        <v>43</v>
      </c>
      <c r="U27" s="36">
        <f>IF(AQ27&lt;=58,
VLOOKUP(S27*10000,DATA!B$165:D$168,3,TRUE)/10000,
0)</f>
        <v>0</v>
      </c>
      <c r="V27" s="36" cm="1">
        <f t="array" ref="V27">_xlfn.IFS(
S27&lt;=900,
VLOOKUP(AQ27*10000,DATA!B$177:F$186,3,TRUE)/10000,
S27&lt;=950,
VLOOKUP(AQ27*10000,DATA!B$177:F$186,4,TRUE)/10000,
S27&lt;=1000,
VLOOKUP(AQ27*10000,DATA!B$177:F$186,5,TRUE)/10000,
TRUE,0)</f>
        <v>33</v>
      </c>
      <c r="W27" s="36">
        <f t="shared" si="11"/>
        <v>58.96</v>
      </c>
      <c r="X27" s="36">
        <f t="shared" si="12"/>
        <v>134.96</v>
      </c>
      <c r="Y27" s="36">
        <f t="shared" si="13"/>
        <v>141</v>
      </c>
      <c r="Z27" s="66">
        <f>IF(S27&lt;=DATA!$E$23,0,計算表!Y27*0.1+0.5)</f>
        <v>14.600000000000001</v>
      </c>
      <c r="AA27" s="66">
        <f>H27*DATA!$E$19</f>
        <v>36.6</v>
      </c>
      <c r="AB27" s="66">
        <f>H27*DATA!$E$20</f>
        <v>19.96</v>
      </c>
      <c r="AC27" s="66">
        <f>H27*DATA!$E$21</f>
        <v>2.4</v>
      </c>
      <c r="AD27" s="67">
        <f t="shared" si="14"/>
        <v>321.79449999999997</v>
      </c>
      <c r="AF27" s="67">
        <f t="shared" si="2"/>
        <v>121</v>
      </c>
      <c r="AG27" s="36">
        <f>AF27*VLOOKUP(AF27*10000,DATA!$B$39:$E$43,3,TRUE)+VLOOKUP(AF27*10000,DATA!$B$39:$E$43,4,TRUE)/10000</f>
        <v>65</v>
      </c>
      <c r="AH27" s="36">
        <f t="shared" si="15"/>
        <v>56</v>
      </c>
      <c r="AI27" s="36">
        <f>VLOOKUP(AH27*10000,DATA!$B$55:$D$63,3,TRUE)/10000</f>
        <v>95</v>
      </c>
      <c r="AJ27" s="11"/>
      <c r="AK27" s="11"/>
      <c r="AL27" s="36">
        <f t="shared" si="3"/>
        <v>0.72599999999999998</v>
      </c>
      <c r="AM27" s="36">
        <f t="shared" si="16"/>
        <v>95.725999999999999</v>
      </c>
      <c r="AN27" s="36">
        <f t="shared" si="17"/>
        <v>0</v>
      </c>
      <c r="AO27" s="66">
        <f>ROUNDDOWN((AN27*VLOOKUP(AN27*10000,DATA!$B$120:$E$127,3,TRUE)-VLOOKUP(AN27*10000,DATA!$B$120:$E$127,4,TRUE))*1.021,4)</f>
        <v>0</v>
      </c>
      <c r="AP27" s="36">
        <f>AF27*VLOOKUP(AF27*10000,DATA!$B$141:$E$146,3,TRUE)+VLOOKUP(AF27*10000,DATA!$B$141:$E$146,4,TRUE)/10000</f>
        <v>55</v>
      </c>
      <c r="AQ27" s="36">
        <f t="shared" si="18"/>
        <v>66</v>
      </c>
      <c r="AR27" s="36">
        <f>VLOOKUP(S27*10000,DATA!B$154:D$157,3,TRUE)/10000</f>
        <v>43</v>
      </c>
      <c r="AS27" s="11"/>
      <c r="AT27" s="11"/>
      <c r="AU27" s="36">
        <f t="shared" si="19"/>
        <v>0.72599999999999998</v>
      </c>
      <c r="AV27" s="36">
        <f t="shared" si="20"/>
        <v>43.725999999999999</v>
      </c>
      <c r="AW27" s="36">
        <f t="shared" si="21"/>
        <v>22.2</v>
      </c>
      <c r="AX27" s="66">
        <f>IF(AQ27&lt;=DATA!$E$23,0,計算表!AW27*0.1+0.5)</f>
        <v>2.72</v>
      </c>
      <c r="AY27" s="66">
        <f>IF(AF27&lt;DATA!$E$22,0,AF27*DATA!$E$19)</f>
        <v>0</v>
      </c>
      <c r="AZ27" s="66">
        <f>IF(AF27&lt;DATA!$E$22,0,AF27*DATA!$E$20)</f>
        <v>0</v>
      </c>
      <c r="BA27" s="66">
        <f>AF27*DATA!$E$21</f>
        <v>0.72599999999999998</v>
      </c>
      <c r="BB27" s="67">
        <f t="shared" si="22"/>
        <v>117.554</v>
      </c>
    </row>
    <row r="28" spans="2:54">
      <c r="B28" s="36">
        <f>DATA!$E$18</f>
        <v>400</v>
      </c>
      <c r="C28" s="36">
        <f t="shared" si="23"/>
        <v>122</v>
      </c>
      <c r="D28" s="36">
        <f t="shared" si="4"/>
        <v>321.79449999999997</v>
      </c>
      <c r="E28" s="36">
        <f t="shared" si="5"/>
        <v>118.44800000000001</v>
      </c>
      <c r="F28" s="36">
        <f t="shared" si="6"/>
        <v>440.24249999999995</v>
      </c>
      <c r="H28" s="67">
        <f t="shared" si="0"/>
        <v>400</v>
      </c>
      <c r="I28" s="36">
        <f>H28*VLOOKUP(H28*10000,DATA!$B$39:$E$43,3,TRUE)+VLOOKUP(H28*10000,DATA!$B$39:$E$43,4,TRUE)/10000</f>
        <v>124</v>
      </c>
      <c r="J28" s="36">
        <f t="shared" si="1"/>
        <v>276</v>
      </c>
      <c r="K28" s="36">
        <f>VLOOKUP(J28*10000,DATA!$B$55:$D$63,3,TRUE)/10000</f>
        <v>88</v>
      </c>
      <c r="L28" s="36">
        <f>IF(AH28&lt;=58,
VLOOKUP(J28,DATA!$B$72:$D$75,3,TRUE)/10000,0)</f>
        <v>38</v>
      </c>
      <c r="M28" s="36" cm="1">
        <f t="array" ref="M28">_xlfn.IFS(
J28&lt;=900,VLOOKUP(AH28*10000,DATA!$B$86:$F$96,3,TRUE)/10000,
J28&lt;=950,VLOOKUP(AH28*10000,DATA!$B$86:$F$96,4,TRUE)/10000,
J28&lt;=900,VLOOKUP(AH28*10000,DATA!$B$86:$F$96,5,TRUE)/10000,
TRUE,0)</f>
        <v>0</v>
      </c>
      <c r="N28" s="36">
        <f t="shared" si="7"/>
        <v>58.96</v>
      </c>
      <c r="O28" s="36">
        <f t="shared" si="8"/>
        <v>184.96</v>
      </c>
      <c r="P28" s="36">
        <f t="shared" si="9"/>
        <v>91</v>
      </c>
      <c r="Q28" s="66">
        <f>ROUNDDOWN((P28*VLOOKUP(P28*10000,DATA!$B$120:$E$127,3,TRUE)-VLOOKUP(P28*10000,DATA!$B$120:$E$127,4,TRUE))*1.021,4)</f>
        <v>4.6455000000000002</v>
      </c>
      <c r="R28" s="36">
        <f>H28*VLOOKUP(H28*10000,DATA!$B$141:$E$146,3,TRUE)+VLOOKUP(H28*10000,DATA!$B$141:$E$146,4,TRUE)/10000</f>
        <v>124</v>
      </c>
      <c r="S28" s="36">
        <f t="shared" si="10"/>
        <v>276</v>
      </c>
      <c r="T28" s="36">
        <f>VLOOKUP(S28*10000,DATA!B$154:D$157,3,TRUE)/10000</f>
        <v>43</v>
      </c>
      <c r="U28" s="36">
        <f>IF(AQ28&lt;=58,
VLOOKUP(S28*10000,DATA!B$165:D$168,3,TRUE)/10000,
0)</f>
        <v>0</v>
      </c>
      <c r="V28" s="36" cm="1">
        <f t="array" ref="V28">_xlfn.IFS(
S28&lt;=900,
VLOOKUP(AQ28*10000,DATA!B$177:F$186,3,TRUE)/10000,
S28&lt;=950,
VLOOKUP(AQ28*10000,DATA!B$177:F$186,4,TRUE)/10000,
S28&lt;=1000,
VLOOKUP(AQ28*10000,DATA!B$177:F$186,5,TRUE)/10000,
TRUE,0)</f>
        <v>33</v>
      </c>
      <c r="W28" s="36">
        <f t="shared" si="11"/>
        <v>58.96</v>
      </c>
      <c r="X28" s="36">
        <f t="shared" si="12"/>
        <v>134.96</v>
      </c>
      <c r="Y28" s="36">
        <f t="shared" si="13"/>
        <v>141</v>
      </c>
      <c r="Z28" s="66">
        <f>IF(S28&lt;=DATA!$E$23,0,計算表!Y28*0.1+0.5)</f>
        <v>14.600000000000001</v>
      </c>
      <c r="AA28" s="66">
        <f>H28*DATA!$E$19</f>
        <v>36.6</v>
      </c>
      <c r="AB28" s="66">
        <f>H28*DATA!$E$20</f>
        <v>19.96</v>
      </c>
      <c r="AC28" s="66">
        <f>H28*DATA!$E$21</f>
        <v>2.4</v>
      </c>
      <c r="AD28" s="67">
        <f t="shared" si="14"/>
        <v>321.79449999999997</v>
      </c>
      <c r="AF28" s="67">
        <f t="shared" si="2"/>
        <v>122</v>
      </c>
      <c r="AG28" s="36">
        <f>AF28*VLOOKUP(AF28*10000,DATA!$B$39:$E$43,3,TRUE)+VLOOKUP(AF28*10000,DATA!$B$39:$E$43,4,TRUE)/10000</f>
        <v>65</v>
      </c>
      <c r="AH28" s="36">
        <f t="shared" si="15"/>
        <v>57</v>
      </c>
      <c r="AI28" s="36">
        <f>VLOOKUP(AH28*10000,DATA!$B$55:$D$63,3,TRUE)/10000</f>
        <v>95</v>
      </c>
      <c r="AJ28" s="11"/>
      <c r="AK28" s="11"/>
      <c r="AL28" s="36">
        <f t="shared" si="3"/>
        <v>0.73199999999999998</v>
      </c>
      <c r="AM28" s="36">
        <f t="shared" si="16"/>
        <v>95.731999999999999</v>
      </c>
      <c r="AN28" s="36">
        <f t="shared" si="17"/>
        <v>0</v>
      </c>
      <c r="AO28" s="66">
        <f>ROUNDDOWN((AN28*VLOOKUP(AN28*10000,DATA!$B$120:$E$127,3,TRUE)-VLOOKUP(AN28*10000,DATA!$B$120:$E$127,4,TRUE))*1.021,4)</f>
        <v>0</v>
      </c>
      <c r="AP28" s="36">
        <f>AF28*VLOOKUP(AF28*10000,DATA!$B$141:$E$146,3,TRUE)+VLOOKUP(AF28*10000,DATA!$B$141:$E$146,4,TRUE)/10000</f>
        <v>55</v>
      </c>
      <c r="AQ28" s="36">
        <f t="shared" si="18"/>
        <v>67</v>
      </c>
      <c r="AR28" s="36">
        <f>VLOOKUP(S28*10000,DATA!B$154:D$157,3,TRUE)/10000</f>
        <v>43</v>
      </c>
      <c r="AS28" s="11"/>
      <c r="AT28" s="11"/>
      <c r="AU28" s="36">
        <f t="shared" si="19"/>
        <v>0.73199999999999998</v>
      </c>
      <c r="AV28" s="36">
        <f t="shared" si="20"/>
        <v>43.731999999999999</v>
      </c>
      <c r="AW28" s="36">
        <f t="shared" si="21"/>
        <v>23.2</v>
      </c>
      <c r="AX28" s="66">
        <f>IF(AQ28&lt;=DATA!$E$23,0,計算表!AW28*0.1+0.5)</f>
        <v>2.82</v>
      </c>
      <c r="AY28" s="66">
        <f>IF(AF28&lt;DATA!$E$22,0,AF28*DATA!$E$19)</f>
        <v>0</v>
      </c>
      <c r="AZ28" s="66">
        <f>IF(AF28&lt;DATA!$E$22,0,AF28*DATA!$E$20)</f>
        <v>0</v>
      </c>
      <c r="BA28" s="66">
        <f>AF28*DATA!$E$21</f>
        <v>0.73199999999999998</v>
      </c>
      <c r="BB28" s="67">
        <f t="shared" si="22"/>
        <v>118.44800000000001</v>
      </c>
    </row>
    <row r="29" spans="2:54">
      <c r="B29" s="36">
        <f>DATA!$E$18</f>
        <v>400</v>
      </c>
      <c r="C29" s="36">
        <f t="shared" si="23"/>
        <v>123</v>
      </c>
      <c r="D29" s="36">
        <f t="shared" si="4"/>
        <v>321.79449999999997</v>
      </c>
      <c r="E29" s="36">
        <f t="shared" si="5"/>
        <v>119.342</v>
      </c>
      <c r="F29" s="36">
        <f t="shared" si="6"/>
        <v>441.13649999999996</v>
      </c>
      <c r="H29" s="67">
        <f t="shared" si="0"/>
        <v>400</v>
      </c>
      <c r="I29" s="36">
        <f>H29*VLOOKUP(H29*10000,DATA!$B$39:$E$43,3,TRUE)+VLOOKUP(H29*10000,DATA!$B$39:$E$43,4,TRUE)/10000</f>
        <v>124</v>
      </c>
      <c r="J29" s="36">
        <f t="shared" si="1"/>
        <v>276</v>
      </c>
      <c r="K29" s="36">
        <f>VLOOKUP(J29*10000,DATA!$B$55:$D$63,3,TRUE)/10000</f>
        <v>88</v>
      </c>
      <c r="L29" s="36">
        <f>IF(AH29&lt;=58,
VLOOKUP(J29,DATA!$B$72:$D$75,3,TRUE)/10000,0)</f>
        <v>38</v>
      </c>
      <c r="M29" s="36" cm="1">
        <f t="array" ref="M29">_xlfn.IFS(
J29&lt;=900,VLOOKUP(AH29*10000,DATA!$B$86:$F$96,3,TRUE)/10000,
J29&lt;=950,VLOOKUP(AH29*10000,DATA!$B$86:$F$96,4,TRUE)/10000,
J29&lt;=900,VLOOKUP(AH29*10000,DATA!$B$86:$F$96,5,TRUE)/10000,
TRUE,0)</f>
        <v>0</v>
      </c>
      <c r="N29" s="36">
        <f t="shared" si="7"/>
        <v>58.96</v>
      </c>
      <c r="O29" s="36">
        <f t="shared" si="8"/>
        <v>184.96</v>
      </c>
      <c r="P29" s="36">
        <f t="shared" si="9"/>
        <v>91</v>
      </c>
      <c r="Q29" s="66">
        <f>ROUNDDOWN((P29*VLOOKUP(P29*10000,DATA!$B$120:$E$127,3,TRUE)-VLOOKUP(P29*10000,DATA!$B$120:$E$127,4,TRUE))*1.021,4)</f>
        <v>4.6455000000000002</v>
      </c>
      <c r="R29" s="36">
        <f>H29*VLOOKUP(H29*10000,DATA!$B$141:$E$146,3,TRUE)+VLOOKUP(H29*10000,DATA!$B$141:$E$146,4,TRUE)/10000</f>
        <v>124</v>
      </c>
      <c r="S29" s="36">
        <f t="shared" si="10"/>
        <v>276</v>
      </c>
      <c r="T29" s="36">
        <f>VLOOKUP(S29*10000,DATA!B$154:D$157,3,TRUE)/10000</f>
        <v>43</v>
      </c>
      <c r="U29" s="36">
        <f>IF(AQ29&lt;=58,
VLOOKUP(S29*10000,DATA!B$165:D$168,3,TRUE)/10000,
0)</f>
        <v>0</v>
      </c>
      <c r="V29" s="36" cm="1">
        <f t="array" ref="V29">_xlfn.IFS(
S29&lt;=900,
VLOOKUP(AQ29*10000,DATA!B$177:F$186,3,TRUE)/10000,
S29&lt;=950,
VLOOKUP(AQ29*10000,DATA!B$177:F$186,4,TRUE)/10000,
S29&lt;=1000,
VLOOKUP(AQ29*10000,DATA!B$177:F$186,5,TRUE)/10000,
TRUE,0)</f>
        <v>33</v>
      </c>
      <c r="W29" s="36">
        <f t="shared" si="11"/>
        <v>58.96</v>
      </c>
      <c r="X29" s="36">
        <f t="shared" si="12"/>
        <v>134.96</v>
      </c>
      <c r="Y29" s="36">
        <f t="shared" si="13"/>
        <v>141</v>
      </c>
      <c r="Z29" s="66">
        <f>IF(S29&lt;=DATA!$E$23,0,計算表!Y29*0.1+0.5)</f>
        <v>14.600000000000001</v>
      </c>
      <c r="AA29" s="66">
        <f>H29*DATA!$E$19</f>
        <v>36.6</v>
      </c>
      <c r="AB29" s="66">
        <f>H29*DATA!$E$20</f>
        <v>19.96</v>
      </c>
      <c r="AC29" s="66">
        <f>H29*DATA!$E$21</f>
        <v>2.4</v>
      </c>
      <c r="AD29" s="67">
        <f t="shared" si="14"/>
        <v>321.79449999999997</v>
      </c>
      <c r="AF29" s="67">
        <f t="shared" si="2"/>
        <v>123</v>
      </c>
      <c r="AG29" s="36">
        <f>AF29*VLOOKUP(AF29*10000,DATA!$B$39:$E$43,3,TRUE)+VLOOKUP(AF29*10000,DATA!$B$39:$E$43,4,TRUE)/10000</f>
        <v>65</v>
      </c>
      <c r="AH29" s="36">
        <f t="shared" si="15"/>
        <v>58</v>
      </c>
      <c r="AI29" s="36">
        <f>VLOOKUP(AH29*10000,DATA!$B$55:$D$63,3,TRUE)/10000</f>
        <v>95</v>
      </c>
      <c r="AJ29" s="11"/>
      <c r="AK29" s="11"/>
      <c r="AL29" s="36">
        <f t="shared" si="3"/>
        <v>0.73799999999999999</v>
      </c>
      <c r="AM29" s="36">
        <f t="shared" si="16"/>
        <v>95.738</v>
      </c>
      <c r="AN29" s="36">
        <f t="shared" si="17"/>
        <v>0</v>
      </c>
      <c r="AO29" s="66">
        <f>ROUNDDOWN((AN29*VLOOKUP(AN29*10000,DATA!$B$120:$E$127,3,TRUE)-VLOOKUP(AN29*10000,DATA!$B$120:$E$127,4,TRUE))*1.021,4)</f>
        <v>0</v>
      </c>
      <c r="AP29" s="36">
        <f>AF29*VLOOKUP(AF29*10000,DATA!$B$141:$E$146,3,TRUE)+VLOOKUP(AF29*10000,DATA!$B$141:$E$146,4,TRUE)/10000</f>
        <v>55</v>
      </c>
      <c r="AQ29" s="36">
        <f t="shared" si="18"/>
        <v>68</v>
      </c>
      <c r="AR29" s="36">
        <f>VLOOKUP(S29*10000,DATA!B$154:D$157,3,TRUE)/10000</f>
        <v>43</v>
      </c>
      <c r="AS29" s="11"/>
      <c r="AT29" s="11"/>
      <c r="AU29" s="36">
        <f t="shared" si="19"/>
        <v>0.73799999999999999</v>
      </c>
      <c r="AV29" s="36">
        <f t="shared" si="20"/>
        <v>43.738</v>
      </c>
      <c r="AW29" s="36">
        <f t="shared" si="21"/>
        <v>24.2</v>
      </c>
      <c r="AX29" s="66">
        <f>IF(AQ29&lt;=DATA!$E$23,0,計算表!AW29*0.1+0.5)</f>
        <v>2.92</v>
      </c>
      <c r="AY29" s="66">
        <f>IF(AF29&lt;DATA!$E$22,0,AF29*DATA!$E$19)</f>
        <v>0</v>
      </c>
      <c r="AZ29" s="66">
        <f>IF(AF29&lt;DATA!$E$22,0,AF29*DATA!$E$20)</f>
        <v>0</v>
      </c>
      <c r="BA29" s="66">
        <f>AF29*DATA!$E$21</f>
        <v>0.73799999999999999</v>
      </c>
      <c r="BB29" s="67">
        <f t="shared" si="22"/>
        <v>119.342</v>
      </c>
    </row>
    <row r="30" spans="2:54">
      <c r="B30" s="36">
        <f>DATA!$E$18</f>
        <v>400</v>
      </c>
      <c r="C30" s="36">
        <f t="shared" si="23"/>
        <v>124</v>
      </c>
      <c r="D30" s="36">
        <f t="shared" si="4"/>
        <v>321.79449999999997</v>
      </c>
      <c r="E30" s="36">
        <f t="shared" si="5"/>
        <v>120.236</v>
      </c>
      <c r="F30" s="36">
        <f t="shared" si="6"/>
        <v>442.03049999999996</v>
      </c>
      <c r="H30" s="67">
        <f t="shared" si="0"/>
        <v>400</v>
      </c>
      <c r="I30" s="36">
        <f>H30*VLOOKUP(H30*10000,DATA!$B$39:$E$43,3,TRUE)+VLOOKUP(H30*10000,DATA!$B$39:$E$43,4,TRUE)/10000</f>
        <v>124</v>
      </c>
      <c r="J30" s="36">
        <f t="shared" si="1"/>
        <v>276</v>
      </c>
      <c r="K30" s="36">
        <f>VLOOKUP(J30*10000,DATA!$B$55:$D$63,3,TRUE)/10000</f>
        <v>88</v>
      </c>
      <c r="L30" s="36">
        <f>IF(AH30&lt;=58,
VLOOKUP(J30,DATA!$B$72:$D$75,3,TRUE)/10000,0)</f>
        <v>0</v>
      </c>
      <c r="M30" s="36" cm="1">
        <f t="array" ref="M30">_xlfn.IFS(
J30&lt;=900,VLOOKUP(AH30*10000,DATA!$B$86:$F$96,3,TRUE)/10000,
J30&lt;=950,VLOOKUP(AH30*10000,DATA!$B$86:$F$96,4,TRUE)/10000,
J30&lt;=900,VLOOKUP(AH30*10000,DATA!$B$86:$F$96,5,TRUE)/10000,
TRUE,0)</f>
        <v>38</v>
      </c>
      <c r="N30" s="36">
        <f t="shared" si="7"/>
        <v>58.96</v>
      </c>
      <c r="O30" s="36">
        <f t="shared" si="8"/>
        <v>184.96</v>
      </c>
      <c r="P30" s="36">
        <f t="shared" si="9"/>
        <v>91</v>
      </c>
      <c r="Q30" s="66">
        <f>ROUNDDOWN((P30*VLOOKUP(P30*10000,DATA!$B$120:$E$127,3,TRUE)-VLOOKUP(P30*10000,DATA!$B$120:$E$127,4,TRUE))*1.021,4)</f>
        <v>4.6455000000000002</v>
      </c>
      <c r="R30" s="36">
        <f>H30*VLOOKUP(H30*10000,DATA!$B$141:$E$146,3,TRUE)+VLOOKUP(H30*10000,DATA!$B$141:$E$146,4,TRUE)/10000</f>
        <v>124</v>
      </c>
      <c r="S30" s="36">
        <f t="shared" si="10"/>
        <v>276</v>
      </c>
      <c r="T30" s="36">
        <f>VLOOKUP(S30*10000,DATA!B$154:D$157,3,TRUE)/10000</f>
        <v>43</v>
      </c>
      <c r="U30" s="36">
        <f>IF(AQ30&lt;=58,
VLOOKUP(S30*10000,DATA!B$165:D$168,3,TRUE)/10000,
0)</f>
        <v>0</v>
      </c>
      <c r="V30" s="36" cm="1">
        <f t="array" ref="V30">_xlfn.IFS(
S30&lt;=900,
VLOOKUP(AQ30*10000,DATA!B$177:F$186,3,TRUE)/10000,
S30&lt;=950,
VLOOKUP(AQ30*10000,DATA!B$177:F$186,4,TRUE)/10000,
S30&lt;=1000,
VLOOKUP(AQ30*10000,DATA!B$177:F$186,5,TRUE)/10000,
TRUE,0)</f>
        <v>33</v>
      </c>
      <c r="W30" s="36">
        <f t="shared" si="11"/>
        <v>58.96</v>
      </c>
      <c r="X30" s="36">
        <f t="shared" si="12"/>
        <v>134.96</v>
      </c>
      <c r="Y30" s="36">
        <f t="shared" si="13"/>
        <v>141</v>
      </c>
      <c r="Z30" s="66">
        <f>IF(S30&lt;=DATA!$E$23,0,計算表!Y30*0.1+0.5)</f>
        <v>14.600000000000001</v>
      </c>
      <c r="AA30" s="66">
        <f>H30*DATA!$E$19</f>
        <v>36.6</v>
      </c>
      <c r="AB30" s="66">
        <f>H30*DATA!$E$20</f>
        <v>19.96</v>
      </c>
      <c r="AC30" s="66">
        <f>H30*DATA!$E$21</f>
        <v>2.4</v>
      </c>
      <c r="AD30" s="67">
        <f t="shared" si="14"/>
        <v>321.79449999999997</v>
      </c>
      <c r="AF30" s="67">
        <f t="shared" si="2"/>
        <v>124</v>
      </c>
      <c r="AG30" s="36">
        <f>AF30*VLOOKUP(AF30*10000,DATA!$B$39:$E$43,3,TRUE)+VLOOKUP(AF30*10000,DATA!$B$39:$E$43,4,TRUE)/10000</f>
        <v>65</v>
      </c>
      <c r="AH30" s="36">
        <f t="shared" si="15"/>
        <v>59</v>
      </c>
      <c r="AI30" s="36">
        <f>VLOOKUP(AH30*10000,DATA!$B$55:$D$63,3,TRUE)/10000</f>
        <v>95</v>
      </c>
      <c r="AJ30" s="11"/>
      <c r="AK30" s="11"/>
      <c r="AL30" s="36">
        <f t="shared" si="3"/>
        <v>0.74399999999999999</v>
      </c>
      <c r="AM30" s="36">
        <f t="shared" si="16"/>
        <v>95.744</v>
      </c>
      <c r="AN30" s="36">
        <f t="shared" si="17"/>
        <v>0</v>
      </c>
      <c r="AO30" s="66">
        <f>ROUNDDOWN((AN30*VLOOKUP(AN30*10000,DATA!$B$120:$E$127,3,TRUE)-VLOOKUP(AN30*10000,DATA!$B$120:$E$127,4,TRUE))*1.021,4)</f>
        <v>0</v>
      </c>
      <c r="AP30" s="36">
        <f>AF30*VLOOKUP(AF30*10000,DATA!$B$141:$E$146,3,TRUE)+VLOOKUP(AF30*10000,DATA!$B$141:$E$146,4,TRUE)/10000</f>
        <v>55</v>
      </c>
      <c r="AQ30" s="36">
        <f t="shared" si="18"/>
        <v>69</v>
      </c>
      <c r="AR30" s="36">
        <f>VLOOKUP(S30*10000,DATA!B$154:D$157,3,TRUE)/10000</f>
        <v>43</v>
      </c>
      <c r="AS30" s="11"/>
      <c r="AT30" s="11"/>
      <c r="AU30" s="36">
        <f t="shared" si="19"/>
        <v>0.74399999999999999</v>
      </c>
      <c r="AV30" s="36">
        <f t="shared" si="20"/>
        <v>43.744</v>
      </c>
      <c r="AW30" s="36">
        <f t="shared" si="21"/>
        <v>25.2</v>
      </c>
      <c r="AX30" s="66">
        <f>IF(AQ30&lt;=DATA!$E$23,0,計算表!AW30*0.1+0.5)</f>
        <v>3.02</v>
      </c>
      <c r="AY30" s="66">
        <f>IF(AF30&lt;DATA!$E$22,0,AF30*DATA!$E$19)</f>
        <v>0</v>
      </c>
      <c r="AZ30" s="66">
        <f>IF(AF30&lt;DATA!$E$22,0,AF30*DATA!$E$20)</f>
        <v>0</v>
      </c>
      <c r="BA30" s="66">
        <f>AF30*DATA!$E$21</f>
        <v>0.74399999999999999</v>
      </c>
      <c r="BB30" s="67">
        <f t="shared" si="22"/>
        <v>120.236</v>
      </c>
    </row>
    <row r="31" spans="2:54">
      <c r="B31" s="36">
        <f>DATA!$E$18</f>
        <v>400</v>
      </c>
      <c r="C31" s="36">
        <f t="shared" si="23"/>
        <v>125</v>
      </c>
      <c r="D31" s="36">
        <f t="shared" si="4"/>
        <v>321.79449999999997</v>
      </c>
      <c r="E31" s="36">
        <f t="shared" si="5"/>
        <v>121.13</v>
      </c>
      <c r="F31" s="36">
        <f t="shared" si="6"/>
        <v>442.92449999999997</v>
      </c>
      <c r="H31" s="67">
        <f t="shared" si="0"/>
        <v>400</v>
      </c>
      <c r="I31" s="36">
        <f>H31*VLOOKUP(H31*10000,DATA!$B$39:$E$43,3,TRUE)+VLOOKUP(H31*10000,DATA!$B$39:$E$43,4,TRUE)/10000</f>
        <v>124</v>
      </c>
      <c r="J31" s="36">
        <f t="shared" si="1"/>
        <v>276</v>
      </c>
      <c r="K31" s="36">
        <f>VLOOKUP(J31*10000,DATA!$B$55:$D$63,3,TRUE)/10000</f>
        <v>88</v>
      </c>
      <c r="L31" s="36">
        <f>IF(AH31&lt;=58,
VLOOKUP(J31,DATA!$B$72:$D$75,3,TRUE)/10000,0)</f>
        <v>0</v>
      </c>
      <c r="M31" s="36" cm="1">
        <f t="array" ref="M31">_xlfn.IFS(
J31&lt;=900,VLOOKUP(AH31*10000,DATA!$B$86:$F$96,3,TRUE)/10000,
J31&lt;=950,VLOOKUP(AH31*10000,DATA!$B$86:$F$96,4,TRUE)/10000,
J31&lt;=900,VLOOKUP(AH31*10000,DATA!$B$86:$F$96,5,TRUE)/10000,
TRUE,0)</f>
        <v>38</v>
      </c>
      <c r="N31" s="36">
        <f t="shared" si="7"/>
        <v>58.96</v>
      </c>
      <c r="O31" s="36">
        <f t="shared" si="8"/>
        <v>184.96</v>
      </c>
      <c r="P31" s="36">
        <f t="shared" si="9"/>
        <v>91</v>
      </c>
      <c r="Q31" s="66">
        <f>ROUNDDOWN((P31*VLOOKUP(P31*10000,DATA!$B$120:$E$127,3,TRUE)-VLOOKUP(P31*10000,DATA!$B$120:$E$127,4,TRUE))*1.021,4)</f>
        <v>4.6455000000000002</v>
      </c>
      <c r="R31" s="36">
        <f>H31*VLOOKUP(H31*10000,DATA!$B$141:$E$146,3,TRUE)+VLOOKUP(H31*10000,DATA!$B$141:$E$146,4,TRUE)/10000</f>
        <v>124</v>
      </c>
      <c r="S31" s="36">
        <f t="shared" si="10"/>
        <v>276</v>
      </c>
      <c r="T31" s="36">
        <f>VLOOKUP(S31*10000,DATA!B$154:D$157,3,TRUE)/10000</f>
        <v>43</v>
      </c>
      <c r="U31" s="36">
        <f>IF(AQ31&lt;=58,
VLOOKUP(S31*10000,DATA!B$165:D$168,3,TRUE)/10000,
0)</f>
        <v>0</v>
      </c>
      <c r="V31" s="36" cm="1">
        <f t="array" ref="V31">_xlfn.IFS(
S31&lt;=900,
VLOOKUP(AQ31*10000,DATA!B$177:F$186,3,TRUE)/10000,
S31&lt;=950,
VLOOKUP(AQ31*10000,DATA!B$177:F$186,4,TRUE)/10000,
S31&lt;=1000,
VLOOKUP(AQ31*10000,DATA!B$177:F$186,5,TRUE)/10000,
TRUE,0)</f>
        <v>33</v>
      </c>
      <c r="W31" s="36">
        <f t="shared" si="11"/>
        <v>58.96</v>
      </c>
      <c r="X31" s="36">
        <f t="shared" si="12"/>
        <v>134.96</v>
      </c>
      <c r="Y31" s="36">
        <f t="shared" si="13"/>
        <v>141</v>
      </c>
      <c r="Z31" s="66">
        <f>IF(S31&lt;=DATA!$E$23,0,計算表!Y31*0.1+0.5)</f>
        <v>14.600000000000001</v>
      </c>
      <c r="AA31" s="66">
        <f>H31*DATA!$E$19</f>
        <v>36.6</v>
      </c>
      <c r="AB31" s="66">
        <f>H31*DATA!$E$20</f>
        <v>19.96</v>
      </c>
      <c r="AC31" s="66">
        <f>H31*DATA!$E$21</f>
        <v>2.4</v>
      </c>
      <c r="AD31" s="67">
        <f t="shared" si="14"/>
        <v>321.79449999999997</v>
      </c>
      <c r="AF31" s="67">
        <f t="shared" si="2"/>
        <v>125</v>
      </c>
      <c r="AG31" s="36">
        <f>AF31*VLOOKUP(AF31*10000,DATA!$B$39:$E$43,3,TRUE)+VLOOKUP(AF31*10000,DATA!$B$39:$E$43,4,TRUE)/10000</f>
        <v>65</v>
      </c>
      <c r="AH31" s="36">
        <f t="shared" si="15"/>
        <v>60</v>
      </c>
      <c r="AI31" s="36">
        <f>VLOOKUP(AH31*10000,DATA!$B$55:$D$63,3,TRUE)/10000</f>
        <v>95</v>
      </c>
      <c r="AJ31" s="11"/>
      <c r="AK31" s="11"/>
      <c r="AL31" s="36">
        <f t="shared" si="3"/>
        <v>0.75</v>
      </c>
      <c r="AM31" s="36">
        <f t="shared" si="16"/>
        <v>95.75</v>
      </c>
      <c r="AN31" s="36">
        <f t="shared" si="17"/>
        <v>0</v>
      </c>
      <c r="AO31" s="66">
        <f>ROUNDDOWN((AN31*VLOOKUP(AN31*10000,DATA!$B$120:$E$127,3,TRUE)-VLOOKUP(AN31*10000,DATA!$B$120:$E$127,4,TRUE))*1.021,4)</f>
        <v>0</v>
      </c>
      <c r="AP31" s="36">
        <f>AF31*VLOOKUP(AF31*10000,DATA!$B$141:$E$146,3,TRUE)+VLOOKUP(AF31*10000,DATA!$B$141:$E$146,4,TRUE)/10000</f>
        <v>55</v>
      </c>
      <c r="AQ31" s="36">
        <f t="shared" si="18"/>
        <v>70</v>
      </c>
      <c r="AR31" s="36">
        <f>VLOOKUP(S31*10000,DATA!B$154:D$157,3,TRUE)/10000</f>
        <v>43</v>
      </c>
      <c r="AS31" s="11"/>
      <c r="AT31" s="11"/>
      <c r="AU31" s="36">
        <f t="shared" si="19"/>
        <v>0.75</v>
      </c>
      <c r="AV31" s="36">
        <f t="shared" si="20"/>
        <v>43.75</v>
      </c>
      <c r="AW31" s="36">
        <f t="shared" si="21"/>
        <v>26.2</v>
      </c>
      <c r="AX31" s="66">
        <f>IF(AQ31&lt;=DATA!$E$23,0,計算表!AW31*0.1+0.5)</f>
        <v>3.12</v>
      </c>
      <c r="AY31" s="66">
        <f>IF(AF31&lt;DATA!$E$22,0,AF31*DATA!$E$19)</f>
        <v>0</v>
      </c>
      <c r="AZ31" s="66">
        <f>IF(AF31&lt;DATA!$E$22,0,AF31*DATA!$E$20)</f>
        <v>0</v>
      </c>
      <c r="BA31" s="66">
        <f>AF31*DATA!$E$21</f>
        <v>0.75</v>
      </c>
      <c r="BB31" s="67">
        <f t="shared" si="22"/>
        <v>121.13</v>
      </c>
    </row>
    <row r="32" spans="2:54">
      <c r="B32" s="36">
        <f>DATA!$E$18</f>
        <v>400</v>
      </c>
      <c r="C32" s="36">
        <f t="shared" si="23"/>
        <v>126</v>
      </c>
      <c r="D32" s="36">
        <f t="shared" si="4"/>
        <v>321.79449999999997</v>
      </c>
      <c r="E32" s="36">
        <f t="shared" si="5"/>
        <v>122.024</v>
      </c>
      <c r="F32" s="36">
        <f t="shared" si="6"/>
        <v>443.81849999999997</v>
      </c>
      <c r="H32" s="67">
        <f t="shared" si="0"/>
        <v>400</v>
      </c>
      <c r="I32" s="36">
        <f>H32*VLOOKUP(H32*10000,DATA!$B$39:$E$43,3,TRUE)+VLOOKUP(H32*10000,DATA!$B$39:$E$43,4,TRUE)/10000</f>
        <v>124</v>
      </c>
      <c r="J32" s="36">
        <f t="shared" si="1"/>
        <v>276</v>
      </c>
      <c r="K32" s="36">
        <f>VLOOKUP(J32*10000,DATA!$B$55:$D$63,3,TRUE)/10000</f>
        <v>88</v>
      </c>
      <c r="L32" s="36">
        <f>IF(AH32&lt;=58,
VLOOKUP(J32,DATA!$B$72:$D$75,3,TRUE)/10000,0)</f>
        <v>0</v>
      </c>
      <c r="M32" s="36" cm="1">
        <f t="array" ref="M32">_xlfn.IFS(
J32&lt;=900,VLOOKUP(AH32*10000,DATA!$B$86:$F$96,3,TRUE)/10000,
J32&lt;=950,VLOOKUP(AH32*10000,DATA!$B$86:$F$96,4,TRUE)/10000,
J32&lt;=900,VLOOKUP(AH32*10000,DATA!$B$86:$F$96,5,TRUE)/10000,
TRUE,0)</f>
        <v>38</v>
      </c>
      <c r="N32" s="36">
        <f t="shared" si="7"/>
        <v>58.96</v>
      </c>
      <c r="O32" s="36">
        <f t="shared" si="8"/>
        <v>184.96</v>
      </c>
      <c r="P32" s="36">
        <f t="shared" si="9"/>
        <v>91</v>
      </c>
      <c r="Q32" s="66">
        <f>ROUNDDOWN((P32*VLOOKUP(P32*10000,DATA!$B$120:$E$127,3,TRUE)-VLOOKUP(P32*10000,DATA!$B$120:$E$127,4,TRUE))*1.021,4)</f>
        <v>4.6455000000000002</v>
      </c>
      <c r="R32" s="36">
        <f>H32*VLOOKUP(H32*10000,DATA!$B$141:$E$146,3,TRUE)+VLOOKUP(H32*10000,DATA!$B$141:$E$146,4,TRUE)/10000</f>
        <v>124</v>
      </c>
      <c r="S32" s="36">
        <f t="shared" si="10"/>
        <v>276</v>
      </c>
      <c r="T32" s="36">
        <f>VLOOKUP(S32*10000,DATA!B$154:D$157,3,TRUE)/10000</f>
        <v>43</v>
      </c>
      <c r="U32" s="36">
        <f>IF(AQ32&lt;=58,
VLOOKUP(S32*10000,DATA!B$165:D$168,3,TRUE)/10000,
0)</f>
        <v>0</v>
      </c>
      <c r="V32" s="36" cm="1">
        <f t="array" ref="V32">_xlfn.IFS(
S32&lt;=900,
VLOOKUP(AQ32*10000,DATA!B$177:F$186,3,TRUE)/10000,
S32&lt;=950,
VLOOKUP(AQ32*10000,DATA!B$177:F$186,4,TRUE)/10000,
S32&lt;=1000,
VLOOKUP(AQ32*10000,DATA!B$177:F$186,5,TRUE)/10000,
TRUE,0)</f>
        <v>33</v>
      </c>
      <c r="W32" s="36">
        <f t="shared" si="11"/>
        <v>58.96</v>
      </c>
      <c r="X32" s="36">
        <f t="shared" si="12"/>
        <v>134.96</v>
      </c>
      <c r="Y32" s="36">
        <f t="shared" si="13"/>
        <v>141</v>
      </c>
      <c r="Z32" s="66">
        <f>IF(S32&lt;=DATA!$E$23,0,計算表!Y32*0.1+0.5)</f>
        <v>14.600000000000001</v>
      </c>
      <c r="AA32" s="66">
        <f>H32*DATA!$E$19</f>
        <v>36.6</v>
      </c>
      <c r="AB32" s="66">
        <f>H32*DATA!$E$20</f>
        <v>19.96</v>
      </c>
      <c r="AC32" s="66">
        <f>H32*DATA!$E$21</f>
        <v>2.4</v>
      </c>
      <c r="AD32" s="67">
        <f t="shared" si="14"/>
        <v>321.79449999999997</v>
      </c>
      <c r="AF32" s="67">
        <f t="shared" si="2"/>
        <v>126</v>
      </c>
      <c r="AG32" s="36">
        <f>AF32*VLOOKUP(AF32*10000,DATA!$B$39:$E$43,3,TRUE)+VLOOKUP(AF32*10000,DATA!$B$39:$E$43,4,TRUE)/10000</f>
        <v>65</v>
      </c>
      <c r="AH32" s="36">
        <f t="shared" si="15"/>
        <v>61</v>
      </c>
      <c r="AI32" s="36">
        <f>VLOOKUP(AH32*10000,DATA!$B$55:$D$63,3,TRUE)/10000</f>
        <v>95</v>
      </c>
      <c r="AJ32" s="11"/>
      <c r="AK32" s="11"/>
      <c r="AL32" s="36">
        <f t="shared" si="3"/>
        <v>0.75600000000000001</v>
      </c>
      <c r="AM32" s="36">
        <f t="shared" si="16"/>
        <v>95.756</v>
      </c>
      <c r="AN32" s="36">
        <f t="shared" si="17"/>
        <v>0</v>
      </c>
      <c r="AO32" s="66">
        <f>ROUNDDOWN((AN32*VLOOKUP(AN32*10000,DATA!$B$120:$E$127,3,TRUE)-VLOOKUP(AN32*10000,DATA!$B$120:$E$127,4,TRUE))*1.021,4)</f>
        <v>0</v>
      </c>
      <c r="AP32" s="36">
        <f>AF32*VLOOKUP(AF32*10000,DATA!$B$141:$E$146,3,TRUE)+VLOOKUP(AF32*10000,DATA!$B$141:$E$146,4,TRUE)/10000</f>
        <v>55</v>
      </c>
      <c r="AQ32" s="36">
        <f t="shared" si="18"/>
        <v>71</v>
      </c>
      <c r="AR32" s="36">
        <f>VLOOKUP(S32*10000,DATA!B$154:D$157,3,TRUE)/10000</f>
        <v>43</v>
      </c>
      <c r="AS32" s="11"/>
      <c r="AT32" s="11"/>
      <c r="AU32" s="36">
        <f t="shared" si="19"/>
        <v>0.75600000000000001</v>
      </c>
      <c r="AV32" s="36">
        <f t="shared" si="20"/>
        <v>43.756</v>
      </c>
      <c r="AW32" s="36">
        <f t="shared" si="21"/>
        <v>27.2</v>
      </c>
      <c r="AX32" s="66">
        <f>IF(AQ32&lt;=DATA!$E$23,0,計算表!AW32*0.1+0.5)</f>
        <v>3.22</v>
      </c>
      <c r="AY32" s="66">
        <f>IF(AF32&lt;DATA!$E$22,0,AF32*DATA!$E$19)</f>
        <v>0</v>
      </c>
      <c r="AZ32" s="66">
        <f>IF(AF32&lt;DATA!$E$22,0,AF32*DATA!$E$20)</f>
        <v>0</v>
      </c>
      <c r="BA32" s="66">
        <f>AF32*DATA!$E$21</f>
        <v>0.75600000000000001</v>
      </c>
      <c r="BB32" s="67">
        <f t="shared" si="22"/>
        <v>122.024</v>
      </c>
    </row>
    <row r="33" spans="2:54">
      <c r="B33" s="36">
        <f>DATA!$E$18</f>
        <v>400</v>
      </c>
      <c r="C33" s="36">
        <f t="shared" si="23"/>
        <v>127</v>
      </c>
      <c r="D33" s="36">
        <f t="shared" si="4"/>
        <v>321.79449999999997</v>
      </c>
      <c r="E33" s="36">
        <f t="shared" si="5"/>
        <v>122.91800000000001</v>
      </c>
      <c r="F33" s="36">
        <f t="shared" si="6"/>
        <v>444.71249999999998</v>
      </c>
      <c r="H33" s="67">
        <f t="shared" si="0"/>
        <v>400</v>
      </c>
      <c r="I33" s="36">
        <f>H33*VLOOKUP(H33*10000,DATA!$B$39:$E$43,3,TRUE)+VLOOKUP(H33*10000,DATA!$B$39:$E$43,4,TRUE)/10000</f>
        <v>124</v>
      </c>
      <c r="J33" s="36">
        <f t="shared" si="1"/>
        <v>276</v>
      </c>
      <c r="K33" s="36">
        <f>VLOOKUP(J33*10000,DATA!$B$55:$D$63,3,TRUE)/10000</f>
        <v>88</v>
      </c>
      <c r="L33" s="36">
        <f>IF(AH33&lt;=58,
VLOOKUP(J33,DATA!$B$72:$D$75,3,TRUE)/10000,0)</f>
        <v>0</v>
      </c>
      <c r="M33" s="36" cm="1">
        <f t="array" ref="M33">_xlfn.IFS(
J33&lt;=900,VLOOKUP(AH33*10000,DATA!$B$86:$F$96,3,TRUE)/10000,
J33&lt;=950,VLOOKUP(AH33*10000,DATA!$B$86:$F$96,4,TRUE)/10000,
J33&lt;=900,VLOOKUP(AH33*10000,DATA!$B$86:$F$96,5,TRUE)/10000,
TRUE,0)</f>
        <v>38</v>
      </c>
      <c r="N33" s="36">
        <f t="shared" si="7"/>
        <v>58.96</v>
      </c>
      <c r="O33" s="36">
        <f t="shared" si="8"/>
        <v>184.96</v>
      </c>
      <c r="P33" s="36">
        <f t="shared" si="9"/>
        <v>91</v>
      </c>
      <c r="Q33" s="66">
        <f>ROUNDDOWN((P33*VLOOKUP(P33*10000,DATA!$B$120:$E$127,3,TRUE)-VLOOKUP(P33*10000,DATA!$B$120:$E$127,4,TRUE))*1.021,4)</f>
        <v>4.6455000000000002</v>
      </c>
      <c r="R33" s="36">
        <f>H33*VLOOKUP(H33*10000,DATA!$B$141:$E$146,3,TRUE)+VLOOKUP(H33*10000,DATA!$B$141:$E$146,4,TRUE)/10000</f>
        <v>124</v>
      </c>
      <c r="S33" s="36">
        <f t="shared" si="10"/>
        <v>276</v>
      </c>
      <c r="T33" s="36">
        <f>VLOOKUP(S33*10000,DATA!B$154:D$157,3,TRUE)/10000</f>
        <v>43</v>
      </c>
      <c r="U33" s="36">
        <f>IF(AQ33&lt;=58,
VLOOKUP(S33*10000,DATA!B$165:D$168,3,TRUE)/10000,
0)</f>
        <v>0</v>
      </c>
      <c r="V33" s="36" cm="1">
        <f t="array" ref="V33">_xlfn.IFS(
S33&lt;=900,
VLOOKUP(AQ33*10000,DATA!B$177:F$186,3,TRUE)/10000,
S33&lt;=950,
VLOOKUP(AQ33*10000,DATA!B$177:F$186,4,TRUE)/10000,
S33&lt;=1000,
VLOOKUP(AQ33*10000,DATA!B$177:F$186,5,TRUE)/10000,
TRUE,0)</f>
        <v>33</v>
      </c>
      <c r="W33" s="36">
        <f t="shared" si="11"/>
        <v>58.96</v>
      </c>
      <c r="X33" s="36">
        <f t="shared" si="12"/>
        <v>134.96</v>
      </c>
      <c r="Y33" s="36">
        <f t="shared" si="13"/>
        <v>141</v>
      </c>
      <c r="Z33" s="66">
        <f>IF(S33&lt;=DATA!$E$23,0,計算表!Y33*0.1+0.5)</f>
        <v>14.600000000000001</v>
      </c>
      <c r="AA33" s="66">
        <f>H33*DATA!$E$19</f>
        <v>36.6</v>
      </c>
      <c r="AB33" s="66">
        <f>H33*DATA!$E$20</f>
        <v>19.96</v>
      </c>
      <c r="AC33" s="66">
        <f>H33*DATA!$E$21</f>
        <v>2.4</v>
      </c>
      <c r="AD33" s="67">
        <f t="shared" si="14"/>
        <v>321.79449999999997</v>
      </c>
      <c r="AF33" s="67">
        <f t="shared" si="2"/>
        <v>127</v>
      </c>
      <c r="AG33" s="36">
        <f>AF33*VLOOKUP(AF33*10000,DATA!$B$39:$E$43,3,TRUE)+VLOOKUP(AF33*10000,DATA!$B$39:$E$43,4,TRUE)/10000</f>
        <v>65</v>
      </c>
      <c r="AH33" s="36">
        <f t="shared" si="15"/>
        <v>62</v>
      </c>
      <c r="AI33" s="36">
        <f>VLOOKUP(AH33*10000,DATA!$B$55:$D$63,3,TRUE)/10000</f>
        <v>95</v>
      </c>
      <c r="AJ33" s="11"/>
      <c r="AK33" s="11"/>
      <c r="AL33" s="36">
        <f t="shared" si="3"/>
        <v>0.76200000000000001</v>
      </c>
      <c r="AM33" s="36">
        <f t="shared" si="16"/>
        <v>95.762</v>
      </c>
      <c r="AN33" s="36">
        <f t="shared" si="17"/>
        <v>0</v>
      </c>
      <c r="AO33" s="66">
        <f>ROUNDDOWN((AN33*VLOOKUP(AN33*10000,DATA!$B$120:$E$127,3,TRUE)-VLOOKUP(AN33*10000,DATA!$B$120:$E$127,4,TRUE))*1.021,4)</f>
        <v>0</v>
      </c>
      <c r="AP33" s="36">
        <f>AF33*VLOOKUP(AF33*10000,DATA!$B$141:$E$146,3,TRUE)+VLOOKUP(AF33*10000,DATA!$B$141:$E$146,4,TRUE)/10000</f>
        <v>55</v>
      </c>
      <c r="AQ33" s="36">
        <f t="shared" si="18"/>
        <v>72</v>
      </c>
      <c r="AR33" s="36">
        <f>VLOOKUP(S33*10000,DATA!B$154:D$157,3,TRUE)/10000</f>
        <v>43</v>
      </c>
      <c r="AS33" s="11"/>
      <c r="AT33" s="11"/>
      <c r="AU33" s="36">
        <f t="shared" si="19"/>
        <v>0.76200000000000001</v>
      </c>
      <c r="AV33" s="36">
        <f t="shared" si="20"/>
        <v>43.762</v>
      </c>
      <c r="AW33" s="36">
        <f t="shared" si="21"/>
        <v>28.2</v>
      </c>
      <c r="AX33" s="66">
        <f>IF(AQ33&lt;=DATA!$E$23,0,計算表!AW33*0.1+0.5)</f>
        <v>3.3200000000000003</v>
      </c>
      <c r="AY33" s="66">
        <f>IF(AF33&lt;DATA!$E$22,0,AF33*DATA!$E$19)</f>
        <v>0</v>
      </c>
      <c r="AZ33" s="66">
        <f>IF(AF33&lt;DATA!$E$22,0,AF33*DATA!$E$20)</f>
        <v>0</v>
      </c>
      <c r="BA33" s="66">
        <f>AF33*DATA!$E$21</f>
        <v>0.76200000000000001</v>
      </c>
      <c r="BB33" s="67">
        <f t="shared" si="22"/>
        <v>122.91800000000001</v>
      </c>
    </row>
    <row r="34" spans="2:54">
      <c r="B34" s="36">
        <f>DATA!$E$18</f>
        <v>400</v>
      </c>
      <c r="C34" s="36">
        <f t="shared" si="23"/>
        <v>128</v>
      </c>
      <c r="D34" s="36">
        <f t="shared" si="4"/>
        <v>321.79449999999997</v>
      </c>
      <c r="E34" s="36">
        <f t="shared" si="5"/>
        <v>123.812</v>
      </c>
      <c r="F34" s="36">
        <f t="shared" si="6"/>
        <v>445.60649999999998</v>
      </c>
      <c r="H34" s="67">
        <f t="shared" si="0"/>
        <v>400</v>
      </c>
      <c r="I34" s="36">
        <f>H34*VLOOKUP(H34*10000,DATA!$B$39:$E$43,3,TRUE)+VLOOKUP(H34*10000,DATA!$B$39:$E$43,4,TRUE)/10000</f>
        <v>124</v>
      </c>
      <c r="J34" s="36">
        <f t="shared" si="1"/>
        <v>276</v>
      </c>
      <c r="K34" s="36">
        <f>VLOOKUP(J34*10000,DATA!$B$55:$D$63,3,TRUE)/10000</f>
        <v>88</v>
      </c>
      <c r="L34" s="36">
        <f>IF(AH34&lt;=58,
VLOOKUP(J34,DATA!$B$72:$D$75,3,TRUE)/10000,0)</f>
        <v>0</v>
      </c>
      <c r="M34" s="36" cm="1">
        <f t="array" ref="M34">_xlfn.IFS(
J34&lt;=900,VLOOKUP(AH34*10000,DATA!$B$86:$F$96,3,TRUE)/10000,
J34&lt;=950,VLOOKUP(AH34*10000,DATA!$B$86:$F$96,4,TRUE)/10000,
J34&lt;=900,VLOOKUP(AH34*10000,DATA!$B$86:$F$96,5,TRUE)/10000,
TRUE,0)</f>
        <v>38</v>
      </c>
      <c r="N34" s="36">
        <f t="shared" si="7"/>
        <v>58.96</v>
      </c>
      <c r="O34" s="36">
        <f t="shared" si="8"/>
        <v>184.96</v>
      </c>
      <c r="P34" s="36">
        <f t="shared" si="9"/>
        <v>91</v>
      </c>
      <c r="Q34" s="66">
        <f>ROUNDDOWN((P34*VLOOKUP(P34*10000,DATA!$B$120:$E$127,3,TRUE)-VLOOKUP(P34*10000,DATA!$B$120:$E$127,4,TRUE))*1.021,4)</f>
        <v>4.6455000000000002</v>
      </c>
      <c r="R34" s="36">
        <f>H34*VLOOKUP(H34*10000,DATA!$B$141:$E$146,3,TRUE)+VLOOKUP(H34*10000,DATA!$B$141:$E$146,4,TRUE)/10000</f>
        <v>124</v>
      </c>
      <c r="S34" s="36">
        <f t="shared" si="10"/>
        <v>276</v>
      </c>
      <c r="T34" s="36">
        <f>VLOOKUP(S34*10000,DATA!B$154:D$157,3,TRUE)/10000</f>
        <v>43</v>
      </c>
      <c r="U34" s="36">
        <f>IF(AQ34&lt;=58,
VLOOKUP(S34*10000,DATA!B$165:D$168,3,TRUE)/10000,
0)</f>
        <v>0</v>
      </c>
      <c r="V34" s="36" cm="1">
        <f t="array" ref="V34">_xlfn.IFS(
S34&lt;=900,
VLOOKUP(AQ34*10000,DATA!B$177:F$186,3,TRUE)/10000,
S34&lt;=950,
VLOOKUP(AQ34*10000,DATA!B$177:F$186,4,TRUE)/10000,
S34&lt;=1000,
VLOOKUP(AQ34*10000,DATA!B$177:F$186,5,TRUE)/10000,
TRUE,0)</f>
        <v>33</v>
      </c>
      <c r="W34" s="36">
        <f t="shared" si="11"/>
        <v>58.96</v>
      </c>
      <c r="X34" s="36">
        <f t="shared" si="12"/>
        <v>134.96</v>
      </c>
      <c r="Y34" s="36">
        <f t="shared" si="13"/>
        <v>141</v>
      </c>
      <c r="Z34" s="66">
        <f>IF(S34&lt;=DATA!$E$23,0,計算表!Y34*0.1+0.5)</f>
        <v>14.600000000000001</v>
      </c>
      <c r="AA34" s="66">
        <f>H34*DATA!$E$19</f>
        <v>36.6</v>
      </c>
      <c r="AB34" s="66">
        <f>H34*DATA!$E$20</f>
        <v>19.96</v>
      </c>
      <c r="AC34" s="66">
        <f>H34*DATA!$E$21</f>
        <v>2.4</v>
      </c>
      <c r="AD34" s="67">
        <f t="shared" si="14"/>
        <v>321.79449999999997</v>
      </c>
      <c r="AF34" s="67">
        <f t="shared" si="2"/>
        <v>128</v>
      </c>
      <c r="AG34" s="36">
        <f>AF34*VLOOKUP(AF34*10000,DATA!$B$39:$E$43,3,TRUE)+VLOOKUP(AF34*10000,DATA!$B$39:$E$43,4,TRUE)/10000</f>
        <v>65</v>
      </c>
      <c r="AH34" s="36">
        <f t="shared" si="15"/>
        <v>63</v>
      </c>
      <c r="AI34" s="36">
        <f>VLOOKUP(AH34*10000,DATA!$B$55:$D$63,3,TRUE)/10000</f>
        <v>95</v>
      </c>
      <c r="AJ34" s="11"/>
      <c r="AK34" s="11"/>
      <c r="AL34" s="36">
        <f t="shared" si="3"/>
        <v>0.76800000000000002</v>
      </c>
      <c r="AM34" s="36">
        <f t="shared" si="16"/>
        <v>95.768000000000001</v>
      </c>
      <c r="AN34" s="36">
        <f t="shared" si="17"/>
        <v>0</v>
      </c>
      <c r="AO34" s="66">
        <f>ROUNDDOWN((AN34*VLOOKUP(AN34*10000,DATA!$B$120:$E$127,3,TRUE)-VLOOKUP(AN34*10000,DATA!$B$120:$E$127,4,TRUE))*1.021,4)</f>
        <v>0</v>
      </c>
      <c r="AP34" s="36">
        <f>AF34*VLOOKUP(AF34*10000,DATA!$B$141:$E$146,3,TRUE)+VLOOKUP(AF34*10000,DATA!$B$141:$E$146,4,TRUE)/10000</f>
        <v>55</v>
      </c>
      <c r="AQ34" s="36">
        <f t="shared" si="18"/>
        <v>73</v>
      </c>
      <c r="AR34" s="36">
        <f>VLOOKUP(S34*10000,DATA!B$154:D$157,3,TRUE)/10000</f>
        <v>43</v>
      </c>
      <c r="AS34" s="11"/>
      <c r="AT34" s="11"/>
      <c r="AU34" s="36">
        <f t="shared" si="19"/>
        <v>0.76800000000000002</v>
      </c>
      <c r="AV34" s="36">
        <f t="shared" si="20"/>
        <v>43.768000000000001</v>
      </c>
      <c r="AW34" s="36">
        <f t="shared" si="21"/>
        <v>29.2</v>
      </c>
      <c r="AX34" s="66">
        <f>IF(AQ34&lt;=DATA!$E$23,0,計算表!AW34*0.1+0.5)</f>
        <v>3.42</v>
      </c>
      <c r="AY34" s="66">
        <f>IF(AF34&lt;DATA!$E$22,0,AF34*DATA!$E$19)</f>
        <v>0</v>
      </c>
      <c r="AZ34" s="66">
        <f>IF(AF34&lt;DATA!$E$22,0,AF34*DATA!$E$20)</f>
        <v>0</v>
      </c>
      <c r="BA34" s="66">
        <f>AF34*DATA!$E$21</f>
        <v>0.76800000000000002</v>
      </c>
      <c r="BB34" s="67">
        <f t="shared" si="22"/>
        <v>123.812</v>
      </c>
    </row>
    <row r="35" spans="2:54">
      <c r="B35" s="36">
        <f>DATA!$E$18</f>
        <v>400</v>
      </c>
      <c r="C35" s="36">
        <f t="shared" si="23"/>
        <v>129</v>
      </c>
      <c r="D35" s="36">
        <f t="shared" si="4"/>
        <v>321.79449999999997</v>
      </c>
      <c r="E35" s="36">
        <f t="shared" si="5"/>
        <v>124.706</v>
      </c>
      <c r="F35" s="70">
        <f t="shared" si="6"/>
        <v>446.50049999999999</v>
      </c>
      <c r="H35" s="67">
        <f t="shared" si="0"/>
        <v>400</v>
      </c>
      <c r="I35" s="36">
        <f>H35*VLOOKUP(H35*10000,DATA!$B$39:$E$43,3,TRUE)+VLOOKUP(H35*10000,DATA!$B$39:$E$43,4,TRUE)/10000</f>
        <v>124</v>
      </c>
      <c r="J35" s="36">
        <f t="shared" si="1"/>
        <v>276</v>
      </c>
      <c r="K35" s="36">
        <f>VLOOKUP(J35*10000,DATA!$B$55:$D$63,3,TRUE)/10000</f>
        <v>88</v>
      </c>
      <c r="L35" s="36">
        <f>IF(AH35&lt;=58,
VLOOKUP(J35,DATA!$B$72:$D$75,3,TRUE)/10000,0)</f>
        <v>0</v>
      </c>
      <c r="M35" s="36" cm="1">
        <f t="array" ref="M35">_xlfn.IFS(
J35&lt;=900,VLOOKUP(AH35*10000,DATA!$B$86:$F$96,3,TRUE)/10000,
J35&lt;=950,VLOOKUP(AH35*10000,DATA!$B$86:$F$96,4,TRUE)/10000,
J35&lt;=900,VLOOKUP(AH35*10000,DATA!$B$86:$F$96,5,TRUE)/10000,
TRUE,0)</f>
        <v>38</v>
      </c>
      <c r="N35" s="36">
        <f t="shared" si="7"/>
        <v>58.96</v>
      </c>
      <c r="O35" s="36">
        <f t="shared" si="8"/>
        <v>184.96</v>
      </c>
      <c r="P35" s="36">
        <f t="shared" si="9"/>
        <v>91</v>
      </c>
      <c r="Q35" s="66">
        <f>ROUNDDOWN((P35*VLOOKUP(P35*10000,DATA!$B$120:$E$127,3,TRUE)-VLOOKUP(P35*10000,DATA!$B$120:$E$127,4,TRUE))*1.021,4)</f>
        <v>4.6455000000000002</v>
      </c>
      <c r="R35" s="36">
        <f>H35*VLOOKUP(H35*10000,DATA!$B$141:$E$146,3,TRUE)+VLOOKUP(H35*10000,DATA!$B$141:$E$146,4,TRUE)/10000</f>
        <v>124</v>
      </c>
      <c r="S35" s="36">
        <f t="shared" si="10"/>
        <v>276</v>
      </c>
      <c r="T35" s="36">
        <f>VLOOKUP(S35*10000,DATA!B$154:D$157,3,TRUE)/10000</f>
        <v>43</v>
      </c>
      <c r="U35" s="36">
        <f>IF(AQ35&lt;=58,
VLOOKUP(S35*10000,DATA!B$165:D$168,3,TRUE)/10000,
0)</f>
        <v>0</v>
      </c>
      <c r="V35" s="36" cm="1">
        <f t="array" ref="V35">_xlfn.IFS(
S35&lt;=900,
VLOOKUP(AQ35*10000,DATA!B$177:F$186,3,TRUE)/10000,
S35&lt;=950,
VLOOKUP(AQ35*10000,DATA!B$177:F$186,4,TRUE)/10000,
S35&lt;=1000,
VLOOKUP(AQ35*10000,DATA!B$177:F$186,5,TRUE)/10000,
TRUE,0)</f>
        <v>33</v>
      </c>
      <c r="W35" s="36">
        <f t="shared" si="11"/>
        <v>58.96</v>
      </c>
      <c r="X35" s="36">
        <f t="shared" si="12"/>
        <v>134.96</v>
      </c>
      <c r="Y35" s="36">
        <f t="shared" si="13"/>
        <v>141</v>
      </c>
      <c r="Z35" s="66">
        <f>IF(S35&lt;=DATA!$E$23,0,計算表!Y35*0.1+0.5)</f>
        <v>14.600000000000001</v>
      </c>
      <c r="AA35" s="66">
        <f>H35*DATA!$E$19</f>
        <v>36.6</v>
      </c>
      <c r="AB35" s="66">
        <f>H35*DATA!$E$20</f>
        <v>19.96</v>
      </c>
      <c r="AC35" s="66">
        <f>H35*DATA!$E$21</f>
        <v>2.4</v>
      </c>
      <c r="AD35" s="67">
        <f t="shared" si="14"/>
        <v>321.79449999999997</v>
      </c>
      <c r="AF35" s="67">
        <f t="shared" si="2"/>
        <v>129</v>
      </c>
      <c r="AG35" s="36">
        <f>AF35*VLOOKUP(AF35*10000,DATA!$B$39:$E$43,3,TRUE)+VLOOKUP(AF35*10000,DATA!$B$39:$E$43,4,TRUE)/10000</f>
        <v>65</v>
      </c>
      <c r="AH35" s="36">
        <f t="shared" si="15"/>
        <v>64</v>
      </c>
      <c r="AI35" s="36">
        <f>VLOOKUP(AH35*10000,DATA!$B$55:$D$63,3,TRUE)/10000</f>
        <v>95</v>
      </c>
      <c r="AJ35" s="11"/>
      <c r="AK35" s="11"/>
      <c r="AL35" s="36">
        <f t="shared" si="3"/>
        <v>0.77400000000000002</v>
      </c>
      <c r="AM35" s="36">
        <f t="shared" si="16"/>
        <v>95.774000000000001</v>
      </c>
      <c r="AN35" s="36">
        <f t="shared" si="17"/>
        <v>0</v>
      </c>
      <c r="AO35" s="66">
        <f>ROUNDDOWN((AN35*VLOOKUP(AN35*10000,DATA!$B$120:$E$127,3,TRUE)-VLOOKUP(AN35*10000,DATA!$B$120:$E$127,4,TRUE))*1.021,4)</f>
        <v>0</v>
      </c>
      <c r="AP35" s="36">
        <f>AF35*VLOOKUP(AF35*10000,DATA!$B$141:$E$146,3,TRUE)+VLOOKUP(AF35*10000,DATA!$B$141:$E$146,4,TRUE)/10000</f>
        <v>55</v>
      </c>
      <c r="AQ35" s="36">
        <f t="shared" si="18"/>
        <v>74</v>
      </c>
      <c r="AR35" s="36">
        <f>VLOOKUP(S35*10000,DATA!B$154:D$157,3,TRUE)/10000</f>
        <v>43</v>
      </c>
      <c r="AS35" s="11"/>
      <c r="AT35" s="11"/>
      <c r="AU35" s="36">
        <f t="shared" si="19"/>
        <v>0.77400000000000002</v>
      </c>
      <c r="AV35" s="36">
        <f t="shared" si="20"/>
        <v>43.774000000000001</v>
      </c>
      <c r="AW35" s="36">
        <f t="shared" si="21"/>
        <v>30.2</v>
      </c>
      <c r="AX35" s="66">
        <f>IF(AQ35&lt;=DATA!$E$23,0,計算表!AW35*0.1+0.5)</f>
        <v>3.52</v>
      </c>
      <c r="AY35" s="66">
        <f>IF(AF35&lt;DATA!$E$22,0,AF35*DATA!$E$19)</f>
        <v>0</v>
      </c>
      <c r="AZ35" s="66">
        <f>IF(AF35&lt;DATA!$E$22,0,AF35*DATA!$E$20)</f>
        <v>0</v>
      </c>
      <c r="BA35" s="66">
        <f>AF35*DATA!$E$21</f>
        <v>0.77400000000000002</v>
      </c>
      <c r="BB35" s="67">
        <f t="shared" si="22"/>
        <v>124.706</v>
      </c>
    </row>
    <row r="36" spans="2:54">
      <c r="B36" s="36">
        <f>DATA!$E$18</f>
        <v>400</v>
      </c>
      <c r="C36" s="36">
        <f t="shared" si="23"/>
        <v>130</v>
      </c>
      <c r="D36" s="36">
        <f t="shared" si="4"/>
        <v>321.79449999999997</v>
      </c>
      <c r="E36" s="36">
        <f t="shared" si="5"/>
        <v>109.05799999999999</v>
      </c>
      <c r="F36" s="70">
        <f t="shared" si="6"/>
        <v>430.85249999999996</v>
      </c>
      <c r="H36" s="67">
        <f t="shared" si="0"/>
        <v>400</v>
      </c>
      <c r="I36" s="36">
        <f>H36*VLOOKUP(H36*10000,DATA!$B$39:$E$43,3,TRUE)+VLOOKUP(H36*10000,DATA!$B$39:$E$43,4,TRUE)/10000</f>
        <v>124</v>
      </c>
      <c r="J36" s="36">
        <f t="shared" si="1"/>
        <v>276</v>
      </c>
      <c r="K36" s="36">
        <f>VLOOKUP(J36*10000,DATA!$B$55:$D$63,3,TRUE)/10000</f>
        <v>88</v>
      </c>
      <c r="L36" s="36">
        <f>IF(AH36&lt;=58,
VLOOKUP(J36,DATA!$B$72:$D$75,3,TRUE)/10000,0)</f>
        <v>0</v>
      </c>
      <c r="M36" s="36" cm="1">
        <f t="array" ref="M36">_xlfn.IFS(
J36&lt;=900,VLOOKUP(AH36*10000,DATA!$B$86:$F$96,3,TRUE)/10000,
J36&lt;=950,VLOOKUP(AH36*10000,DATA!$B$86:$F$96,4,TRUE)/10000,
J36&lt;=900,VLOOKUP(AH36*10000,DATA!$B$86:$F$96,5,TRUE)/10000,
TRUE,0)</f>
        <v>38</v>
      </c>
      <c r="N36" s="36">
        <f t="shared" si="7"/>
        <v>58.96</v>
      </c>
      <c r="O36" s="36">
        <f t="shared" si="8"/>
        <v>184.96</v>
      </c>
      <c r="P36" s="36">
        <f t="shared" si="9"/>
        <v>91</v>
      </c>
      <c r="Q36" s="66">
        <f>ROUNDDOWN((P36*VLOOKUP(P36*10000,DATA!$B$120:$E$127,3,TRUE)-VLOOKUP(P36*10000,DATA!$B$120:$E$127,4,TRUE))*1.021,4)</f>
        <v>4.6455000000000002</v>
      </c>
      <c r="R36" s="36">
        <f>H36*VLOOKUP(H36*10000,DATA!$B$141:$E$146,3,TRUE)+VLOOKUP(H36*10000,DATA!$B$141:$E$146,4,TRUE)/10000</f>
        <v>124</v>
      </c>
      <c r="S36" s="36">
        <f t="shared" si="10"/>
        <v>276</v>
      </c>
      <c r="T36" s="36">
        <f>VLOOKUP(S36*10000,DATA!B$154:D$157,3,TRUE)/10000</f>
        <v>43</v>
      </c>
      <c r="U36" s="36">
        <f>IF(AQ36&lt;=58,
VLOOKUP(S36*10000,DATA!B$165:D$168,3,TRUE)/10000,
0)</f>
        <v>0</v>
      </c>
      <c r="V36" s="36" cm="1">
        <f t="array" ref="V36">_xlfn.IFS(
S36&lt;=900,
VLOOKUP(AQ36*10000,DATA!B$177:F$186,3,TRUE)/10000,
S36&lt;=950,
VLOOKUP(AQ36*10000,DATA!B$177:F$186,4,TRUE)/10000,
S36&lt;=1000,
VLOOKUP(AQ36*10000,DATA!B$177:F$186,5,TRUE)/10000,
TRUE,0)</f>
        <v>33</v>
      </c>
      <c r="W36" s="36">
        <f t="shared" si="11"/>
        <v>58.96</v>
      </c>
      <c r="X36" s="36">
        <f t="shared" si="12"/>
        <v>134.96</v>
      </c>
      <c r="Y36" s="36">
        <f t="shared" si="13"/>
        <v>141</v>
      </c>
      <c r="Z36" s="66">
        <f>IF(S36&lt;=DATA!$E$23,0,計算表!Y36*0.1+0.5)</f>
        <v>14.600000000000001</v>
      </c>
      <c r="AA36" s="66">
        <f>H36*DATA!$E$19</f>
        <v>36.6</v>
      </c>
      <c r="AB36" s="66">
        <f>H36*DATA!$E$20</f>
        <v>19.96</v>
      </c>
      <c r="AC36" s="66">
        <f>H36*DATA!$E$21</f>
        <v>2.4</v>
      </c>
      <c r="AD36" s="67">
        <f t="shared" si="14"/>
        <v>321.79449999999997</v>
      </c>
      <c r="AF36" s="67">
        <f t="shared" si="2"/>
        <v>130</v>
      </c>
      <c r="AG36" s="36">
        <f>AF36*VLOOKUP(AF36*10000,DATA!$B$39:$E$43,3,TRUE)+VLOOKUP(AF36*10000,DATA!$B$39:$E$43,4,TRUE)/10000</f>
        <v>65</v>
      </c>
      <c r="AH36" s="36">
        <f t="shared" si="15"/>
        <v>65</v>
      </c>
      <c r="AI36" s="36">
        <f>VLOOKUP(AH36*10000,DATA!$B$55:$D$63,3,TRUE)/10000</f>
        <v>95</v>
      </c>
      <c r="AJ36" s="11"/>
      <c r="AK36" s="11"/>
      <c r="AL36" s="36">
        <f t="shared" si="3"/>
        <v>19.161999999999999</v>
      </c>
      <c r="AM36" s="36">
        <f t="shared" si="16"/>
        <v>114.16200000000001</v>
      </c>
      <c r="AN36" s="36">
        <f t="shared" si="17"/>
        <v>0</v>
      </c>
      <c r="AO36" s="66">
        <f>ROUNDDOWN((AN36*VLOOKUP(AN36*10000,DATA!$B$120:$E$127,3,TRUE)-VLOOKUP(AN36*10000,DATA!$B$120:$E$127,4,TRUE))*1.021,4)</f>
        <v>0</v>
      </c>
      <c r="AP36" s="36">
        <f>AF36*VLOOKUP(AF36*10000,DATA!$B$141:$E$146,3,TRUE)+VLOOKUP(AF36*10000,DATA!$B$141:$E$146,4,TRUE)/10000</f>
        <v>55</v>
      </c>
      <c r="AQ36" s="36">
        <f t="shared" si="18"/>
        <v>75</v>
      </c>
      <c r="AR36" s="36">
        <f>VLOOKUP(S36*10000,DATA!B$154:D$157,3,TRUE)/10000</f>
        <v>43</v>
      </c>
      <c r="AS36" s="11"/>
      <c r="AT36" s="11"/>
      <c r="AU36" s="36">
        <f t="shared" si="19"/>
        <v>19.161999999999999</v>
      </c>
      <c r="AV36" s="36">
        <f t="shared" si="20"/>
        <v>62.161999999999999</v>
      </c>
      <c r="AW36" s="36">
        <f t="shared" si="21"/>
        <v>12.8</v>
      </c>
      <c r="AX36" s="66">
        <f>IF(AQ36&lt;=DATA!$E$23,0,計算表!AW36*0.1+0.5)</f>
        <v>1.7800000000000002</v>
      </c>
      <c r="AY36" s="66">
        <f>IF(AF36&lt;DATA!$E$22,0,AF36*DATA!$E$19)</f>
        <v>11.895</v>
      </c>
      <c r="AZ36" s="66">
        <f>IF(AF36&lt;DATA!$E$22,0,AF36*DATA!$E$20)</f>
        <v>6.4870000000000001</v>
      </c>
      <c r="BA36" s="66">
        <f>AF36*DATA!$E$21</f>
        <v>0.78</v>
      </c>
      <c r="BB36" s="67">
        <f t="shared" si="22"/>
        <v>109.05799999999999</v>
      </c>
    </row>
    <row r="37" spans="2:54">
      <c r="B37" s="36">
        <f>DATA!$E$18</f>
        <v>400</v>
      </c>
      <c r="C37" s="36">
        <f t="shared" si="23"/>
        <v>131</v>
      </c>
      <c r="D37" s="36">
        <f t="shared" si="4"/>
        <v>321.79449999999997</v>
      </c>
      <c r="E37" s="36">
        <f t="shared" si="5"/>
        <v>109.83059999999999</v>
      </c>
      <c r="F37" s="36">
        <f t="shared" si="6"/>
        <v>431.62509999999997</v>
      </c>
      <c r="H37" s="67">
        <f t="shared" si="0"/>
        <v>400</v>
      </c>
      <c r="I37" s="36">
        <f>H37*VLOOKUP(H37*10000,DATA!$B$39:$E$43,3,TRUE)+VLOOKUP(H37*10000,DATA!$B$39:$E$43,4,TRUE)/10000</f>
        <v>124</v>
      </c>
      <c r="J37" s="36">
        <f t="shared" si="1"/>
        <v>276</v>
      </c>
      <c r="K37" s="36">
        <f>VLOOKUP(J37*10000,DATA!$B$55:$D$63,3,TRUE)/10000</f>
        <v>88</v>
      </c>
      <c r="L37" s="36">
        <f>IF(AH37&lt;=58,
VLOOKUP(J37,DATA!$B$72:$D$75,3,TRUE)/10000,0)</f>
        <v>0</v>
      </c>
      <c r="M37" s="36" cm="1">
        <f t="array" ref="M37">_xlfn.IFS(
J37&lt;=900,VLOOKUP(AH37*10000,DATA!$B$86:$F$96,3,TRUE)/10000,
J37&lt;=950,VLOOKUP(AH37*10000,DATA!$B$86:$F$96,4,TRUE)/10000,
J37&lt;=900,VLOOKUP(AH37*10000,DATA!$B$86:$F$96,5,TRUE)/10000,
TRUE,0)</f>
        <v>38</v>
      </c>
      <c r="N37" s="36">
        <f t="shared" si="7"/>
        <v>58.96</v>
      </c>
      <c r="O37" s="36">
        <f t="shared" si="8"/>
        <v>184.96</v>
      </c>
      <c r="P37" s="36">
        <f t="shared" si="9"/>
        <v>91</v>
      </c>
      <c r="Q37" s="66">
        <f>ROUNDDOWN((P37*VLOOKUP(P37*10000,DATA!$B$120:$E$127,3,TRUE)-VLOOKUP(P37*10000,DATA!$B$120:$E$127,4,TRUE))*1.021,4)</f>
        <v>4.6455000000000002</v>
      </c>
      <c r="R37" s="36">
        <f>H37*VLOOKUP(H37*10000,DATA!$B$141:$E$146,3,TRUE)+VLOOKUP(H37*10000,DATA!$B$141:$E$146,4,TRUE)/10000</f>
        <v>124</v>
      </c>
      <c r="S37" s="36">
        <f t="shared" si="10"/>
        <v>276</v>
      </c>
      <c r="T37" s="36">
        <f>VLOOKUP(S37*10000,DATA!B$154:D$157,3,TRUE)/10000</f>
        <v>43</v>
      </c>
      <c r="U37" s="36">
        <f>IF(AQ37&lt;=58,
VLOOKUP(S37*10000,DATA!B$165:D$168,3,TRUE)/10000,
0)</f>
        <v>0</v>
      </c>
      <c r="V37" s="36" cm="1">
        <f t="array" ref="V37">_xlfn.IFS(
S37&lt;=900,
VLOOKUP(AQ37*10000,DATA!B$177:F$186,3,TRUE)/10000,
S37&lt;=950,
VLOOKUP(AQ37*10000,DATA!B$177:F$186,4,TRUE)/10000,
S37&lt;=1000,
VLOOKUP(AQ37*10000,DATA!B$177:F$186,5,TRUE)/10000,
TRUE,0)</f>
        <v>33</v>
      </c>
      <c r="W37" s="36">
        <f t="shared" si="11"/>
        <v>58.96</v>
      </c>
      <c r="X37" s="36">
        <f t="shared" si="12"/>
        <v>134.96</v>
      </c>
      <c r="Y37" s="36">
        <f t="shared" si="13"/>
        <v>141</v>
      </c>
      <c r="Z37" s="66">
        <f>IF(S37&lt;=DATA!$E$23,0,計算表!Y37*0.1+0.5)</f>
        <v>14.600000000000001</v>
      </c>
      <c r="AA37" s="66">
        <f>H37*DATA!$E$19</f>
        <v>36.6</v>
      </c>
      <c r="AB37" s="66">
        <f>H37*DATA!$E$20</f>
        <v>19.96</v>
      </c>
      <c r="AC37" s="66">
        <f>H37*DATA!$E$21</f>
        <v>2.4</v>
      </c>
      <c r="AD37" s="67">
        <f t="shared" si="14"/>
        <v>321.79449999999997</v>
      </c>
      <c r="AF37" s="67">
        <f t="shared" si="2"/>
        <v>131</v>
      </c>
      <c r="AG37" s="36">
        <f>AF37*VLOOKUP(AF37*10000,DATA!$B$39:$E$43,3,TRUE)+VLOOKUP(AF37*10000,DATA!$B$39:$E$43,4,TRUE)/10000</f>
        <v>65</v>
      </c>
      <c r="AH37" s="36">
        <f t="shared" si="15"/>
        <v>66</v>
      </c>
      <c r="AI37" s="36">
        <f>VLOOKUP(AH37*10000,DATA!$B$55:$D$63,3,TRUE)/10000</f>
        <v>95</v>
      </c>
      <c r="AJ37" s="11"/>
      <c r="AK37" s="11"/>
      <c r="AL37" s="36">
        <f t="shared" si="3"/>
        <v>19.3094</v>
      </c>
      <c r="AM37" s="36">
        <f t="shared" si="16"/>
        <v>114.3094</v>
      </c>
      <c r="AN37" s="36">
        <f t="shared" si="17"/>
        <v>0</v>
      </c>
      <c r="AO37" s="66">
        <f>ROUNDDOWN((AN37*VLOOKUP(AN37*10000,DATA!$B$120:$E$127,3,TRUE)-VLOOKUP(AN37*10000,DATA!$B$120:$E$127,4,TRUE))*1.021,4)</f>
        <v>0</v>
      </c>
      <c r="AP37" s="36">
        <f>AF37*VLOOKUP(AF37*10000,DATA!$B$141:$E$146,3,TRUE)+VLOOKUP(AF37*10000,DATA!$B$141:$E$146,4,TRUE)/10000</f>
        <v>55</v>
      </c>
      <c r="AQ37" s="36">
        <f t="shared" si="18"/>
        <v>76</v>
      </c>
      <c r="AR37" s="36">
        <f>VLOOKUP(S37*10000,DATA!B$154:D$157,3,TRUE)/10000</f>
        <v>43</v>
      </c>
      <c r="AS37" s="11"/>
      <c r="AT37" s="11"/>
      <c r="AU37" s="36">
        <f t="shared" si="19"/>
        <v>19.3094</v>
      </c>
      <c r="AV37" s="36">
        <f t="shared" si="20"/>
        <v>62.309399999999997</v>
      </c>
      <c r="AW37" s="36">
        <f t="shared" si="21"/>
        <v>13.6</v>
      </c>
      <c r="AX37" s="66">
        <f>IF(AQ37&lt;=DATA!$E$23,0,計算表!AW37*0.1+0.5)</f>
        <v>1.86</v>
      </c>
      <c r="AY37" s="66">
        <f>IF(AF37&lt;DATA!$E$22,0,AF37*DATA!$E$19)</f>
        <v>11.986499999999999</v>
      </c>
      <c r="AZ37" s="66">
        <f>IF(AF37&lt;DATA!$E$22,0,AF37*DATA!$E$20)</f>
        <v>6.5369000000000002</v>
      </c>
      <c r="BA37" s="66">
        <f>AF37*DATA!$E$21</f>
        <v>0.78600000000000003</v>
      </c>
      <c r="BB37" s="67">
        <f t="shared" si="22"/>
        <v>109.83059999999999</v>
      </c>
    </row>
    <row r="38" spans="2:54">
      <c r="B38" s="36">
        <f>DATA!$E$18</f>
        <v>400</v>
      </c>
      <c r="C38" s="36">
        <f t="shared" si="23"/>
        <v>132</v>
      </c>
      <c r="D38" s="36">
        <f t="shared" si="4"/>
        <v>321.79449999999997</v>
      </c>
      <c r="E38" s="36">
        <f t="shared" si="5"/>
        <v>110.59320000000001</v>
      </c>
      <c r="F38" s="36">
        <f t="shared" si="6"/>
        <v>432.3877</v>
      </c>
      <c r="H38" s="67">
        <f t="shared" ref="H38:H69" si="24">B38</f>
        <v>400</v>
      </c>
      <c r="I38" s="36">
        <f>H38*VLOOKUP(H38*10000,DATA!$B$39:$E$43,3,TRUE)+VLOOKUP(H38*10000,DATA!$B$39:$E$43,4,TRUE)/10000</f>
        <v>124</v>
      </c>
      <c r="J38" s="36">
        <f t="shared" ref="J38:J69" si="25">H38-I38</f>
        <v>276</v>
      </c>
      <c r="K38" s="36">
        <f>VLOOKUP(J38*10000,DATA!$B$55:$D$63,3,TRUE)/10000</f>
        <v>88</v>
      </c>
      <c r="L38" s="36">
        <f>IF(AH38&lt;=58,
VLOOKUP(J38,DATA!$B$72:$D$75,3,TRUE)/10000,0)</f>
        <v>0</v>
      </c>
      <c r="M38" s="36" cm="1">
        <f t="array" ref="M38">_xlfn.IFS(
J38&lt;=900,VLOOKUP(AH38*10000,DATA!$B$86:$F$96,3,TRUE)/10000,
J38&lt;=950,VLOOKUP(AH38*10000,DATA!$B$86:$F$96,4,TRUE)/10000,
J38&lt;=900,VLOOKUP(AH38*10000,DATA!$B$86:$F$96,5,TRUE)/10000,
TRUE,0)</f>
        <v>38</v>
      </c>
      <c r="N38" s="36">
        <f t="shared" si="7"/>
        <v>58.96</v>
      </c>
      <c r="O38" s="36">
        <f t="shared" si="8"/>
        <v>184.96</v>
      </c>
      <c r="P38" s="36">
        <f t="shared" si="9"/>
        <v>91</v>
      </c>
      <c r="Q38" s="66">
        <f>ROUNDDOWN((P38*VLOOKUP(P38*10000,DATA!$B$120:$E$127,3,TRUE)-VLOOKUP(P38*10000,DATA!$B$120:$E$127,4,TRUE))*1.021,4)</f>
        <v>4.6455000000000002</v>
      </c>
      <c r="R38" s="36">
        <f>H38*VLOOKUP(H38*10000,DATA!$B$141:$E$146,3,TRUE)+VLOOKUP(H38*10000,DATA!$B$141:$E$146,4,TRUE)/10000</f>
        <v>124</v>
      </c>
      <c r="S38" s="36">
        <f t="shared" si="10"/>
        <v>276</v>
      </c>
      <c r="T38" s="36">
        <f>VLOOKUP(S38*10000,DATA!B$154:D$157,3,TRUE)/10000</f>
        <v>43</v>
      </c>
      <c r="U38" s="36">
        <f>IF(AQ38&lt;=58,
VLOOKUP(S38*10000,DATA!B$165:D$168,3,TRUE)/10000,
0)</f>
        <v>0</v>
      </c>
      <c r="V38" s="36" cm="1">
        <f t="array" ref="V38">_xlfn.IFS(
S38&lt;=900,
VLOOKUP(AQ38*10000,DATA!B$177:F$186,3,TRUE)/10000,
S38&lt;=950,
VLOOKUP(AQ38*10000,DATA!B$177:F$186,4,TRUE)/10000,
S38&lt;=1000,
VLOOKUP(AQ38*10000,DATA!B$177:F$186,5,TRUE)/10000,
TRUE,0)</f>
        <v>33</v>
      </c>
      <c r="W38" s="36">
        <f t="shared" si="11"/>
        <v>58.96</v>
      </c>
      <c r="X38" s="36">
        <f t="shared" si="12"/>
        <v>134.96</v>
      </c>
      <c r="Y38" s="36">
        <f t="shared" si="13"/>
        <v>141</v>
      </c>
      <c r="Z38" s="66">
        <f>IF(S38&lt;=DATA!$E$23,0,計算表!Y38*0.1+0.5)</f>
        <v>14.600000000000001</v>
      </c>
      <c r="AA38" s="66">
        <f>H38*DATA!$E$19</f>
        <v>36.6</v>
      </c>
      <c r="AB38" s="66">
        <f>H38*DATA!$E$20</f>
        <v>19.96</v>
      </c>
      <c r="AC38" s="66">
        <f>H38*DATA!$E$21</f>
        <v>2.4</v>
      </c>
      <c r="AD38" s="67">
        <f t="shared" si="14"/>
        <v>321.79449999999997</v>
      </c>
      <c r="AF38" s="67">
        <f t="shared" ref="AF38:AF69" si="26">C38</f>
        <v>132</v>
      </c>
      <c r="AG38" s="36">
        <f>AF38*VLOOKUP(AF38*10000,DATA!$B$39:$E$43,3,TRUE)+VLOOKUP(AF38*10000,DATA!$B$39:$E$43,4,TRUE)/10000</f>
        <v>65</v>
      </c>
      <c r="AH38" s="36">
        <f t="shared" si="15"/>
        <v>67</v>
      </c>
      <c r="AI38" s="36">
        <f>VLOOKUP(AH38*10000,DATA!$B$55:$D$63,3,TRUE)/10000</f>
        <v>95</v>
      </c>
      <c r="AJ38" s="11"/>
      <c r="AK38" s="11"/>
      <c r="AL38" s="36">
        <f t="shared" ref="AL38:AL69" si="27">SUM(AY38:BA38)</f>
        <v>19.456800000000001</v>
      </c>
      <c r="AM38" s="36">
        <f t="shared" si="16"/>
        <v>114.4568</v>
      </c>
      <c r="AN38" s="36">
        <f t="shared" si="17"/>
        <v>0</v>
      </c>
      <c r="AO38" s="66">
        <f>ROUNDDOWN((AN38*VLOOKUP(AN38*10000,DATA!$B$120:$E$127,3,TRUE)-VLOOKUP(AN38*10000,DATA!$B$120:$E$127,4,TRUE))*1.021,4)</f>
        <v>0</v>
      </c>
      <c r="AP38" s="36">
        <f>AF38*VLOOKUP(AF38*10000,DATA!$B$141:$E$146,3,TRUE)+VLOOKUP(AF38*10000,DATA!$B$141:$E$146,4,TRUE)/10000</f>
        <v>55</v>
      </c>
      <c r="AQ38" s="36">
        <f t="shared" si="18"/>
        <v>77</v>
      </c>
      <c r="AR38" s="36">
        <f>VLOOKUP(S38*10000,DATA!B$154:D$157,3,TRUE)/10000</f>
        <v>43</v>
      </c>
      <c r="AS38" s="11"/>
      <c r="AT38" s="11"/>
      <c r="AU38" s="36">
        <f t="shared" si="19"/>
        <v>19.456800000000001</v>
      </c>
      <c r="AV38" s="36">
        <f t="shared" si="20"/>
        <v>62.456800000000001</v>
      </c>
      <c r="AW38" s="36">
        <f t="shared" si="21"/>
        <v>14.5</v>
      </c>
      <c r="AX38" s="66">
        <f>IF(AQ38&lt;=DATA!$E$23,0,計算表!AW38*0.1+0.5)</f>
        <v>1.9500000000000002</v>
      </c>
      <c r="AY38" s="66">
        <f>IF(AF38&lt;DATA!$E$22,0,AF38*DATA!$E$19)</f>
        <v>12.077999999999999</v>
      </c>
      <c r="AZ38" s="66">
        <f>IF(AF38&lt;DATA!$E$22,0,AF38*DATA!$E$20)</f>
        <v>6.5868000000000002</v>
      </c>
      <c r="BA38" s="66">
        <f>AF38*DATA!$E$21</f>
        <v>0.79200000000000004</v>
      </c>
      <c r="BB38" s="67">
        <f t="shared" si="22"/>
        <v>110.59320000000001</v>
      </c>
    </row>
    <row r="39" spans="2:54">
      <c r="B39" s="36">
        <f>DATA!$E$18</f>
        <v>400</v>
      </c>
      <c r="C39" s="36">
        <f t="shared" si="23"/>
        <v>133</v>
      </c>
      <c r="D39" s="36">
        <f t="shared" si="4"/>
        <v>321.79449999999997</v>
      </c>
      <c r="E39" s="36">
        <f t="shared" si="5"/>
        <v>111.36580000000001</v>
      </c>
      <c r="F39" s="36">
        <f t="shared" si="6"/>
        <v>433.16030000000001</v>
      </c>
      <c r="H39" s="67">
        <f t="shared" si="24"/>
        <v>400</v>
      </c>
      <c r="I39" s="36">
        <f>H39*VLOOKUP(H39*10000,DATA!$B$39:$E$43,3,TRUE)+VLOOKUP(H39*10000,DATA!$B$39:$E$43,4,TRUE)/10000</f>
        <v>124</v>
      </c>
      <c r="J39" s="36">
        <f t="shared" si="25"/>
        <v>276</v>
      </c>
      <c r="K39" s="36">
        <f>VLOOKUP(J39*10000,DATA!$B$55:$D$63,3,TRUE)/10000</f>
        <v>88</v>
      </c>
      <c r="L39" s="36">
        <f>IF(AH39&lt;=58,
VLOOKUP(J39,DATA!$B$72:$D$75,3,TRUE)/10000,0)</f>
        <v>0</v>
      </c>
      <c r="M39" s="36" cm="1">
        <f t="array" ref="M39">_xlfn.IFS(
J39&lt;=900,VLOOKUP(AH39*10000,DATA!$B$86:$F$96,3,TRUE)/10000,
J39&lt;=950,VLOOKUP(AH39*10000,DATA!$B$86:$F$96,4,TRUE)/10000,
J39&lt;=900,VLOOKUP(AH39*10000,DATA!$B$86:$F$96,5,TRUE)/10000,
TRUE,0)</f>
        <v>38</v>
      </c>
      <c r="N39" s="36">
        <f t="shared" si="7"/>
        <v>58.96</v>
      </c>
      <c r="O39" s="36">
        <f t="shared" si="8"/>
        <v>184.96</v>
      </c>
      <c r="P39" s="36">
        <f t="shared" si="9"/>
        <v>91</v>
      </c>
      <c r="Q39" s="66">
        <f>ROUNDDOWN((P39*VLOOKUP(P39*10000,DATA!$B$120:$E$127,3,TRUE)-VLOOKUP(P39*10000,DATA!$B$120:$E$127,4,TRUE))*1.021,4)</f>
        <v>4.6455000000000002</v>
      </c>
      <c r="R39" s="36">
        <f>H39*VLOOKUP(H39*10000,DATA!$B$141:$E$146,3,TRUE)+VLOOKUP(H39*10000,DATA!$B$141:$E$146,4,TRUE)/10000</f>
        <v>124</v>
      </c>
      <c r="S39" s="36">
        <f t="shared" si="10"/>
        <v>276</v>
      </c>
      <c r="T39" s="36">
        <f>VLOOKUP(S39*10000,DATA!B$154:D$157,3,TRUE)/10000</f>
        <v>43</v>
      </c>
      <c r="U39" s="36">
        <f>IF(AQ39&lt;=58,
VLOOKUP(S39*10000,DATA!B$165:D$168,3,TRUE)/10000,
0)</f>
        <v>0</v>
      </c>
      <c r="V39" s="36" cm="1">
        <f t="array" ref="V39">_xlfn.IFS(
S39&lt;=900,
VLOOKUP(AQ39*10000,DATA!B$177:F$186,3,TRUE)/10000,
S39&lt;=950,
VLOOKUP(AQ39*10000,DATA!B$177:F$186,4,TRUE)/10000,
S39&lt;=1000,
VLOOKUP(AQ39*10000,DATA!B$177:F$186,5,TRUE)/10000,
TRUE,0)</f>
        <v>33</v>
      </c>
      <c r="W39" s="36">
        <f t="shared" si="11"/>
        <v>58.96</v>
      </c>
      <c r="X39" s="36">
        <f t="shared" si="12"/>
        <v>134.96</v>
      </c>
      <c r="Y39" s="36">
        <f t="shared" si="13"/>
        <v>141</v>
      </c>
      <c r="Z39" s="66">
        <f>IF(S39&lt;=DATA!$E$23,0,計算表!Y39*0.1+0.5)</f>
        <v>14.600000000000001</v>
      </c>
      <c r="AA39" s="66">
        <f>H39*DATA!$E$19</f>
        <v>36.6</v>
      </c>
      <c r="AB39" s="66">
        <f>H39*DATA!$E$20</f>
        <v>19.96</v>
      </c>
      <c r="AC39" s="66">
        <f>H39*DATA!$E$21</f>
        <v>2.4</v>
      </c>
      <c r="AD39" s="67">
        <f t="shared" si="14"/>
        <v>321.79449999999997</v>
      </c>
      <c r="AF39" s="67">
        <f t="shared" si="26"/>
        <v>133</v>
      </c>
      <c r="AG39" s="36">
        <f>AF39*VLOOKUP(AF39*10000,DATA!$B$39:$E$43,3,TRUE)+VLOOKUP(AF39*10000,DATA!$B$39:$E$43,4,TRUE)/10000</f>
        <v>65</v>
      </c>
      <c r="AH39" s="36">
        <f t="shared" si="15"/>
        <v>68</v>
      </c>
      <c r="AI39" s="36">
        <f>VLOOKUP(AH39*10000,DATA!$B$55:$D$63,3,TRUE)/10000</f>
        <v>95</v>
      </c>
      <c r="AJ39" s="11"/>
      <c r="AK39" s="11"/>
      <c r="AL39" s="36">
        <f t="shared" si="27"/>
        <v>19.604199999999999</v>
      </c>
      <c r="AM39" s="36">
        <f t="shared" si="16"/>
        <v>114.60419999999999</v>
      </c>
      <c r="AN39" s="36">
        <f t="shared" si="17"/>
        <v>0</v>
      </c>
      <c r="AO39" s="66">
        <f>ROUNDDOWN((AN39*VLOOKUP(AN39*10000,DATA!$B$120:$E$127,3,TRUE)-VLOOKUP(AN39*10000,DATA!$B$120:$E$127,4,TRUE))*1.021,4)</f>
        <v>0</v>
      </c>
      <c r="AP39" s="36">
        <f>AF39*VLOOKUP(AF39*10000,DATA!$B$141:$E$146,3,TRUE)+VLOOKUP(AF39*10000,DATA!$B$141:$E$146,4,TRUE)/10000</f>
        <v>55</v>
      </c>
      <c r="AQ39" s="36">
        <f t="shared" si="18"/>
        <v>78</v>
      </c>
      <c r="AR39" s="36">
        <f>VLOOKUP(S39*10000,DATA!B$154:D$157,3,TRUE)/10000</f>
        <v>43</v>
      </c>
      <c r="AS39" s="11"/>
      <c r="AT39" s="11"/>
      <c r="AU39" s="36">
        <f t="shared" si="19"/>
        <v>19.604199999999999</v>
      </c>
      <c r="AV39" s="36">
        <f t="shared" si="20"/>
        <v>62.604199999999999</v>
      </c>
      <c r="AW39" s="36">
        <f t="shared" si="21"/>
        <v>15.3</v>
      </c>
      <c r="AX39" s="66">
        <f>IF(AQ39&lt;=DATA!$E$23,0,計算表!AW39*0.1+0.5)</f>
        <v>2.0300000000000002</v>
      </c>
      <c r="AY39" s="66">
        <f>IF(AF39&lt;DATA!$E$22,0,AF39*DATA!$E$19)</f>
        <v>12.169499999999999</v>
      </c>
      <c r="AZ39" s="66">
        <f>IF(AF39&lt;DATA!$E$22,0,AF39*DATA!$E$20)</f>
        <v>6.6367000000000003</v>
      </c>
      <c r="BA39" s="66">
        <f>AF39*DATA!$E$21</f>
        <v>0.79800000000000004</v>
      </c>
      <c r="BB39" s="67">
        <f t="shared" si="22"/>
        <v>111.36580000000001</v>
      </c>
    </row>
    <row r="40" spans="2:54">
      <c r="B40" s="36">
        <f>DATA!$E$18</f>
        <v>400</v>
      </c>
      <c r="C40" s="36">
        <f t="shared" si="23"/>
        <v>134</v>
      </c>
      <c r="D40" s="36">
        <f t="shared" si="4"/>
        <v>321.79449999999997</v>
      </c>
      <c r="E40" s="36">
        <f t="shared" si="5"/>
        <v>112.1284</v>
      </c>
      <c r="F40" s="36">
        <f t="shared" si="6"/>
        <v>433.92289999999997</v>
      </c>
      <c r="H40" s="67">
        <f t="shared" si="24"/>
        <v>400</v>
      </c>
      <c r="I40" s="36">
        <f>H40*VLOOKUP(H40*10000,DATA!$B$39:$E$43,3,TRUE)+VLOOKUP(H40*10000,DATA!$B$39:$E$43,4,TRUE)/10000</f>
        <v>124</v>
      </c>
      <c r="J40" s="36">
        <f t="shared" si="25"/>
        <v>276</v>
      </c>
      <c r="K40" s="36">
        <f>VLOOKUP(J40*10000,DATA!$B$55:$D$63,3,TRUE)/10000</f>
        <v>88</v>
      </c>
      <c r="L40" s="36">
        <f>IF(AH40&lt;=58,
VLOOKUP(J40,DATA!$B$72:$D$75,3,TRUE)/10000,0)</f>
        <v>0</v>
      </c>
      <c r="M40" s="36" cm="1">
        <f t="array" ref="M40">_xlfn.IFS(
J40&lt;=900,VLOOKUP(AH40*10000,DATA!$B$86:$F$96,3,TRUE)/10000,
J40&lt;=950,VLOOKUP(AH40*10000,DATA!$B$86:$F$96,4,TRUE)/10000,
J40&lt;=900,VLOOKUP(AH40*10000,DATA!$B$86:$F$96,5,TRUE)/10000,
TRUE,0)</f>
        <v>38</v>
      </c>
      <c r="N40" s="36">
        <f t="shared" si="7"/>
        <v>58.96</v>
      </c>
      <c r="O40" s="36">
        <f t="shared" si="8"/>
        <v>184.96</v>
      </c>
      <c r="P40" s="36">
        <f t="shared" si="9"/>
        <v>91</v>
      </c>
      <c r="Q40" s="66">
        <f>ROUNDDOWN((P40*VLOOKUP(P40*10000,DATA!$B$120:$E$127,3,TRUE)-VLOOKUP(P40*10000,DATA!$B$120:$E$127,4,TRUE))*1.021,4)</f>
        <v>4.6455000000000002</v>
      </c>
      <c r="R40" s="36">
        <f>H40*VLOOKUP(H40*10000,DATA!$B$141:$E$146,3,TRUE)+VLOOKUP(H40*10000,DATA!$B$141:$E$146,4,TRUE)/10000</f>
        <v>124</v>
      </c>
      <c r="S40" s="36">
        <f t="shared" si="10"/>
        <v>276</v>
      </c>
      <c r="T40" s="36">
        <f>VLOOKUP(S40*10000,DATA!B$154:D$157,3,TRUE)/10000</f>
        <v>43</v>
      </c>
      <c r="U40" s="36">
        <f>IF(AQ40&lt;=58,
VLOOKUP(S40*10000,DATA!B$165:D$168,3,TRUE)/10000,
0)</f>
        <v>0</v>
      </c>
      <c r="V40" s="36" cm="1">
        <f t="array" ref="V40">_xlfn.IFS(
S40&lt;=900,
VLOOKUP(AQ40*10000,DATA!B$177:F$186,3,TRUE)/10000,
S40&lt;=950,
VLOOKUP(AQ40*10000,DATA!B$177:F$186,4,TRUE)/10000,
S40&lt;=1000,
VLOOKUP(AQ40*10000,DATA!B$177:F$186,5,TRUE)/10000,
TRUE,0)</f>
        <v>33</v>
      </c>
      <c r="W40" s="36">
        <f t="shared" si="11"/>
        <v>58.96</v>
      </c>
      <c r="X40" s="36">
        <f t="shared" si="12"/>
        <v>134.96</v>
      </c>
      <c r="Y40" s="36">
        <f t="shared" si="13"/>
        <v>141</v>
      </c>
      <c r="Z40" s="66">
        <f>IF(S40&lt;=DATA!$E$23,0,計算表!Y40*0.1+0.5)</f>
        <v>14.600000000000001</v>
      </c>
      <c r="AA40" s="66">
        <f>H40*DATA!$E$19</f>
        <v>36.6</v>
      </c>
      <c r="AB40" s="66">
        <f>H40*DATA!$E$20</f>
        <v>19.96</v>
      </c>
      <c r="AC40" s="66">
        <f>H40*DATA!$E$21</f>
        <v>2.4</v>
      </c>
      <c r="AD40" s="67">
        <f t="shared" si="14"/>
        <v>321.79449999999997</v>
      </c>
      <c r="AF40" s="67">
        <f t="shared" si="26"/>
        <v>134</v>
      </c>
      <c r="AG40" s="36">
        <f>AF40*VLOOKUP(AF40*10000,DATA!$B$39:$E$43,3,TRUE)+VLOOKUP(AF40*10000,DATA!$B$39:$E$43,4,TRUE)/10000</f>
        <v>65</v>
      </c>
      <c r="AH40" s="36">
        <f t="shared" si="15"/>
        <v>69</v>
      </c>
      <c r="AI40" s="36">
        <f>VLOOKUP(AH40*10000,DATA!$B$55:$D$63,3,TRUE)/10000</f>
        <v>95</v>
      </c>
      <c r="AJ40" s="11"/>
      <c r="AK40" s="11"/>
      <c r="AL40" s="36">
        <f t="shared" si="27"/>
        <v>19.7516</v>
      </c>
      <c r="AM40" s="36">
        <f t="shared" si="16"/>
        <v>114.7516</v>
      </c>
      <c r="AN40" s="36">
        <f t="shared" si="17"/>
        <v>0</v>
      </c>
      <c r="AO40" s="66">
        <f>ROUNDDOWN((AN40*VLOOKUP(AN40*10000,DATA!$B$120:$E$127,3,TRUE)-VLOOKUP(AN40*10000,DATA!$B$120:$E$127,4,TRUE))*1.021,4)</f>
        <v>0</v>
      </c>
      <c r="AP40" s="36">
        <f>AF40*VLOOKUP(AF40*10000,DATA!$B$141:$E$146,3,TRUE)+VLOOKUP(AF40*10000,DATA!$B$141:$E$146,4,TRUE)/10000</f>
        <v>55</v>
      </c>
      <c r="AQ40" s="36">
        <f t="shared" si="18"/>
        <v>79</v>
      </c>
      <c r="AR40" s="36">
        <f>VLOOKUP(S40*10000,DATA!B$154:D$157,3,TRUE)/10000</f>
        <v>43</v>
      </c>
      <c r="AS40" s="11"/>
      <c r="AT40" s="11"/>
      <c r="AU40" s="36">
        <f t="shared" si="19"/>
        <v>19.7516</v>
      </c>
      <c r="AV40" s="36">
        <f t="shared" si="20"/>
        <v>62.751599999999996</v>
      </c>
      <c r="AW40" s="36">
        <f t="shared" si="21"/>
        <v>16.2</v>
      </c>
      <c r="AX40" s="66">
        <f>IF(AQ40&lt;=DATA!$E$23,0,計算表!AW40*0.1+0.5)</f>
        <v>2.12</v>
      </c>
      <c r="AY40" s="66">
        <f>IF(AF40&lt;DATA!$E$22,0,AF40*DATA!$E$19)</f>
        <v>12.260999999999999</v>
      </c>
      <c r="AZ40" s="66">
        <f>IF(AF40&lt;DATA!$E$22,0,AF40*DATA!$E$20)</f>
        <v>6.6866000000000003</v>
      </c>
      <c r="BA40" s="66">
        <f>AF40*DATA!$E$21</f>
        <v>0.80400000000000005</v>
      </c>
      <c r="BB40" s="67">
        <f t="shared" si="22"/>
        <v>112.1284</v>
      </c>
    </row>
    <row r="41" spans="2:54">
      <c r="B41" s="36">
        <f>DATA!$E$18</f>
        <v>400</v>
      </c>
      <c r="C41" s="36">
        <f t="shared" si="23"/>
        <v>135</v>
      </c>
      <c r="D41" s="36">
        <f t="shared" si="4"/>
        <v>321.79449999999997</v>
      </c>
      <c r="E41" s="36">
        <f t="shared" si="5"/>
        <v>112.89099999999999</v>
      </c>
      <c r="F41" s="36">
        <f t="shared" si="6"/>
        <v>434.68549999999993</v>
      </c>
      <c r="H41" s="67">
        <f t="shared" si="24"/>
        <v>400</v>
      </c>
      <c r="I41" s="36">
        <f>H41*VLOOKUP(H41*10000,DATA!$B$39:$E$43,3,TRUE)+VLOOKUP(H41*10000,DATA!$B$39:$E$43,4,TRUE)/10000</f>
        <v>124</v>
      </c>
      <c r="J41" s="36">
        <f t="shared" si="25"/>
        <v>276</v>
      </c>
      <c r="K41" s="36">
        <f>VLOOKUP(J41*10000,DATA!$B$55:$D$63,3,TRUE)/10000</f>
        <v>88</v>
      </c>
      <c r="L41" s="36">
        <f>IF(AH41&lt;=58,
VLOOKUP(J41,DATA!$B$72:$D$75,3,TRUE)/10000,0)</f>
        <v>0</v>
      </c>
      <c r="M41" s="36" cm="1">
        <f t="array" ref="M41">_xlfn.IFS(
J41&lt;=900,VLOOKUP(AH41*10000,DATA!$B$86:$F$96,3,TRUE)/10000,
J41&lt;=950,VLOOKUP(AH41*10000,DATA!$B$86:$F$96,4,TRUE)/10000,
J41&lt;=900,VLOOKUP(AH41*10000,DATA!$B$86:$F$96,5,TRUE)/10000,
TRUE,0)</f>
        <v>38</v>
      </c>
      <c r="N41" s="36">
        <f t="shared" si="7"/>
        <v>58.96</v>
      </c>
      <c r="O41" s="36">
        <f t="shared" si="8"/>
        <v>184.96</v>
      </c>
      <c r="P41" s="36">
        <f t="shared" si="9"/>
        <v>91</v>
      </c>
      <c r="Q41" s="66">
        <f>ROUNDDOWN((P41*VLOOKUP(P41*10000,DATA!$B$120:$E$127,3,TRUE)-VLOOKUP(P41*10000,DATA!$B$120:$E$127,4,TRUE))*1.021,4)</f>
        <v>4.6455000000000002</v>
      </c>
      <c r="R41" s="36">
        <f>H41*VLOOKUP(H41*10000,DATA!$B$141:$E$146,3,TRUE)+VLOOKUP(H41*10000,DATA!$B$141:$E$146,4,TRUE)/10000</f>
        <v>124</v>
      </c>
      <c r="S41" s="36">
        <f t="shared" si="10"/>
        <v>276</v>
      </c>
      <c r="T41" s="36">
        <f>VLOOKUP(S41*10000,DATA!B$154:D$157,3,TRUE)/10000</f>
        <v>43</v>
      </c>
      <c r="U41" s="36">
        <f>IF(AQ41&lt;=58,
VLOOKUP(S41*10000,DATA!B$165:D$168,3,TRUE)/10000,
0)</f>
        <v>0</v>
      </c>
      <c r="V41" s="36" cm="1">
        <f t="array" ref="V41">_xlfn.IFS(
S41&lt;=900,
VLOOKUP(AQ41*10000,DATA!B$177:F$186,3,TRUE)/10000,
S41&lt;=950,
VLOOKUP(AQ41*10000,DATA!B$177:F$186,4,TRUE)/10000,
S41&lt;=1000,
VLOOKUP(AQ41*10000,DATA!B$177:F$186,5,TRUE)/10000,
TRUE,0)</f>
        <v>33</v>
      </c>
      <c r="W41" s="36">
        <f t="shared" si="11"/>
        <v>58.96</v>
      </c>
      <c r="X41" s="36">
        <f t="shared" si="12"/>
        <v>134.96</v>
      </c>
      <c r="Y41" s="36">
        <f t="shared" si="13"/>
        <v>141</v>
      </c>
      <c r="Z41" s="66">
        <f>IF(S41&lt;=DATA!$E$23,0,計算表!Y41*0.1+0.5)</f>
        <v>14.600000000000001</v>
      </c>
      <c r="AA41" s="66">
        <f>H41*DATA!$E$19</f>
        <v>36.6</v>
      </c>
      <c r="AB41" s="66">
        <f>H41*DATA!$E$20</f>
        <v>19.96</v>
      </c>
      <c r="AC41" s="66">
        <f>H41*DATA!$E$21</f>
        <v>2.4</v>
      </c>
      <c r="AD41" s="67">
        <f t="shared" si="14"/>
        <v>321.79449999999997</v>
      </c>
      <c r="AF41" s="67">
        <f t="shared" si="26"/>
        <v>135</v>
      </c>
      <c r="AG41" s="36">
        <f>AF41*VLOOKUP(AF41*10000,DATA!$B$39:$E$43,3,TRUE)+VLOOKUP(AF41*10000,DATA!$B$39:$E$43,4,TRUE)/10000</f>
        <v>65</v>
      </c>
      <c r="AH41" s="36">
        <f t="shared" si="15"/>
        <v>70</v>
      </c>
      <c r="AI41" s="36">
        <f>VLOOKUP(AH41*10000,DATA!$B$55:$D$63,3,TRUE)/10000</f>
        <v>95</v>
      </c>
      <c r="AJ41" s="11"/>
      <c r="AK41" s="11"/>
      <c r="AL41" s="36">
        <f t="shared" si="27"/>
        <v>19.898999999999997</v>
      </c>
      <c r="AM41" s="36">
        <f t="shared" si="16"/>
        <v>114.899</v>
      </c>
      <c r="AN41" s="36">
        <f t="shared" si="17"/>
        <v>0</v>
      </c>
      <c r="AO41" s="66">
        <f>ROUNDDOWN((AN41*VLOOKUP(AN41*10000,DATA!$B$120:$E$127,3,TRUE)-VLOOKUP(AN41*10000,DATA!$B$120:$E$127,4,TRUE))*1.021,4)</f>
        <v>0</v>
      </c>
      <c r="AP41" s="36">
        <f>AF41*VLOOKUP(AF41*10000,DATA!$B$141:$E$146,3,TRUE)+VLOOKUP(AF41*10000,DATA!$B$141:$E$146,4,TRUE)/10000</f>
        <v>55</v>
      </c>
      <c r="AQ41" s="36">
        <f t="shared" si="18"/>
        <v>80</v>
      </c>
      <c r="AR41" s="36">
        <f>VLOOKUP(S41*10000,DATA!B$154:D$157,3,TRUE)/10000</f>
        <v>43</v>
      </c>
      <c r="AS41" s="11"/>
      <c r="AT41" s="11"/>
      <c r="AU41" s="36">
        <f t="shared" si="19"/>
        <v>19.898999999999997</v>
      </c>
      <c r="AV41" s="36">
        <f t="shared" si="20"/>
        <v>62.899000000000001</v>
      </c>
      <c r="AW41" s="36">
        <f t="shared" si="21"/>
        <v>17.100000000000001</v>
      </c>
      <c r="AX41" s="66">
        <f>IF(AQ41&lt;=DATA!$E$23,0,計算表!AW41*0.1+0.5)</f>
        <v>2.21</v>
      </c>
      <c r="AY41" s="66">
        <f>IF(AF41&lt;DATA!$E$22,0,AF41*DATA!$E$19)</f>
        <v>12.352499999999999</v>
      </c>
      <c r="AZ41" s="66">
        <f>IF(AF41&lt;DATA!$E$22,0,AF41*DATA!$E$20)</f>
        <v>6.7365000000000004</v>
      </c>
      <c r="BA41" s="66">
        <f>AF41*DATA!$E$21</f>
        <v>0.81</v>
      </c>
      <c r="BB41" s="67">
        <f t="shared" si="22"/>
        <v>112.89099999999999</v>
      </c>
    </row>
    <row r="42" spans="2:54">
      <c r="B42" s="36">
        <f>DATA!$E$18</f>
        <v>400</v>
      </c>
      <c r="C42" s="36">
        <f t="shared" si="23"/>
        <v>136</v>
      </c>
      <c r="D42" s="36">
        <f t="shared" si="4"/>
        <v>321.79449999999997</v>
      </c>
      <c r="E42" s="36">
        <f t="shared" si="5"/>
        <v>113.6636</v>
      </c>
      <c r="F42" s="36">
        <f t="shared" si="6"/>
        <v>435.45809999999994</v>
      </c>
      <c r="H42" s="67">
        <f t="shared" si="24"/>
        <v>400</v>
      </c>
      <c r="I42" s="36">
        <f>H42*VLOOKUP(H42*10000,DATA!$B$39:$E$43,3,TRUE)+VLOOKUP(H42*10000,DATA!$B$39:$E$43,4,TRUE)/10000</f>
        <v>124</v>
      </c>
      <c r="J42" s="36">
        <f t="shared" si="25"/>
        <v>276</v>
      </c>
      <c r="K42" s="36">
        <f>VLOOKUP(J42*10000,DATA!$B$55:$D$63,3,TRUE)/10000</f>
        <v>88</v>
      </c>
      <c r="L42" s="36">
        <f>IF(AH42&lt;=58,
VLOOKUP(J42,DATA!$B$72:$D$75,3,TRUE)/10000,0)</f>
        <v>0</v>
      </c>
      <c r="M42" s="36" cm="1">
        <f t="array" ref="M42">_xlfn.IFS(
J42&lt;=900,VLOOKUP(AH42*10000,DATA!$B$86:$F$96,3,TRUE)/10000,
J42&lt;=950,VLOOKUP(AH42*10000,DATA!$B$86:$F$96,4,TRUE)/10000,
J42&lt;=900,VLOOKUP(AH42*10000,DATA!$B$86:$F$96,5,TRUE)/10000,
TRUE,0)</f>
        <v>38</v>
      </c>
      <c r="N42" s="36">
        <f t="shared" si="7"/>
        <v>58.96</v>
      </c>
      <c r="O42" s="36">
        <f t="shared" si="8"/>
        <v>184.96</v>
      </c>
      <c r="P42" s="36">
        <f t="shared" si="9"/>
        <v>91</v>
      </c>
      <c r="Q42" s="66">
        <f>ROUNDDOWN((P42*VLOOKUP(P42*10000,DATA!$B$120:$E$127,3,TRUE)-VLOOKUP(P42*10000,DATA!$B$120:$E$127,4,TRUE))*1.021,4)</f>
        <v>4.6455000000000002</v>
      </c>
      <c r="R42" s="36">
        <f>H42*VLOOKUP(H42*10000,DATA!$B$141:$E$146,3,TRUE)+VLOOKUP(H42*10000,DATA!$B$141:$E$146,4,TRUE)/10000</f>
        <v>124</v>
      </c>
      <c r="S42" s="36">
        <f t="shared" si="10"/>
        <v>276</v>
      </c>
      <c r="T42" s="36">
        <f>VLOOKUP(S42*10000,DATA!B$154:D$157,3,TRUE)/10000</f>
        <v>43</v>
      </c>
      <c r="U42" s="36">
        <f>IF(AQ42&lt;=58,
VLOOKUP(S42*10000,DATA!B$165:D$168,3,TRUE)/10000,
0)</f>
        <v>0</v>
      </c>
      <c r="V42" s="36" cm="1">
        <f t="array" ref="V42">_xlfn.IFS(
S42&lt;=900,
VLOOKUP(AQ42*10000,DATA!B$177:F$186,3,TRUE)/10000,
S42&lt;=950,
VLOOKUP(AQ42*10000,DATA!B$177:F$186,4,TRUE)/10000,
S42&lt;=1000,
VLOOKUP(AQ42*10000,DATA!B$177:F$186,5,TRUE)/10000,
TRUE,0)</f>
        <v>33</v>
      </c>
      <c r="W42" s="36">
        <f t="shared" si="11"/>
        <v>58.96</v>
      </c>
      <c r="X42" s="36">
        <f t="shared" si="12"/>
        <v>134.96</v>
      </c>
      <c r="Y42" s="36">
        <f t="shared" si="13"/>
        <v>141</v>
      </c>
      <c r="Z42" s="66">
        <f>IF(S42&lt;=DATA!$E$23,0,計算表!Y42*0.1+0.5)</f>
        <v>14.600000000000001</v>
      </c>
      <c r="AA42" s="66">
        <f>H42*DATA!$E$19</f>
        <v>36.6</v>
      </c>
      <c r="AB42" s="66">
        <f>H42*DATA!$E$20</f>
        <v>19.96</v>
      </c>
      <c r="AC42" s="66">
        <f>H42*DATA!$E$21</f>
        <v>2.4</v>
      </c>
      <c r="AD42" s="67">
        <f t="shared" si="14"/>
        <v>321.79449999999997</v>
      </c>
      <c r="AF42" s="67">
        <f t="shared" si="26"/>
        <v>136</v>
      </c>
      <c r="AG42" s="36">
        <f>AF42*VLOOKUP(AF42*10000,DATA!$B$39:$E$43,3,TRUE)+VLOOKUP(AF42*10000,DATA!$B$39:$E$43,4,TRUE)/10000</f>
        <v>65</v>
      </c>
      <c r="AH42" s="36">
        <f t="shared" si="15"/>
        <v>71</v>
      </c>
      <c r="AI42" s="36">
        <f>VLOOKUP(AH42*10000,DATA!$B$55:$D$63,3,TRUE)/10000</f>
        <v>95</v>
      </c>
      <c r="AJ42" s="11"/>
      <c r="AK42" s="11"/>
      <c r="AL42" s="36">
        <f t="shared" si="27"/>
        <v>20.046399999999998</v>
      </c>
      <c r="AM42" s="36">
        <f t="shared" si="16"/>
        <v>115.04640000000001</v>
      </c>
      <c r="AN42" s="36">
        <f t="shared" si="17"/>
        <v>0</v>
      </c>
      <c r="AO42" s="66">
        <f>ROUNDDOWN((AN42*VLOOKUP(AN42*10000,DATA!$B$120:$E$127,3,TRUE)-VLOOKUP(AN42*10000,DATA!$B$120:$E$127,4,TRUE))*1.021,4)</f>
        <v>0</v>
      </c>
      <c r="AP42" s="36">
        <f>AF42*VLOOKUP(AF42*10000,DATA!$B$141:$E$146,3,TRUE)+VLOOKUP(AF42*10000,DATA!$B$141:$E$146,4,TRUE)/10000</f>
        <v>55</v>
      </c>
      <c r="AQ42" s="36">
        <f t="shared" si="18"/>
        <v>81</v>
      </c>
      <c r="AR42" s="36">
        <f>VLOOKUP(S42*10000,DATA!B$154:D$157,3,TRUE)/10000</f>
        <v>43</v>
      </c>
      <c r="AS42" s="11"/>
      <c r="AT42" s="11"/>
      <c r="AU42" s="36">
        <f t="shared" si="19"/>
        <v>20.046399999999998</v>
      </c>
      <c r="AV42" s="36">
        <f t="shared" si="20"/>
        <v>63.046399999999998</v>
      </c>
      <c r="AW42" s="36">
        <f t="shared" si="21"/>
        <v>17.899999999999999</v>
      </c>
      <c r="AX42" s="66">
        <f>IF(AQ42&lt;=DATA!$E$23,0,計算表!AW42*0.1+0.5)</f>
        <v>2.29</v>
      </c>
      <c r="AY42" s="66">
        <f>IF(AF42&lt;DATA!$E$22,0,AF42*DATA!$E$19)</f>
        <v>12.443999999999999</v>
      </c>
      <c r="AZ42" s="66">
        <f>IF(AF42&lt;DATA!$E$22,0,AF42*DATA!$E$20)</f>
        <v>6.7864000000000004</v>
      </c>
      <c r="BA42" s="66">
        <f>AF42*DATA!$E$21</f>
        <v>0.81600000000000006</v>
      </c>
      <c r="BB42" s="67">
        <f t="shared" si="22"/>
        <v>113.6636</v>
      </c>
    </row>
    <row r="43" spans="2:54">
      <c r="B43" s="36">
        <f>DATA!$E$18</f>
        <v>400</v>
      </c>
      <c r="C43" s="36">
        <f t="shared" si="23"/>
        <v>137</v>
      </c>
      <c r="D43" s="36">
        <f t="shared" si="4"/>
        <v>321.79449999999997</v>
      </c>
      <c r="E43" s="36">
        <f t="shared" si="5"/>
        <v>114.42620000000001</v>
      </c>
      <c r="F43" s="36">
        <f t="shared" si="6"/>
        <v>436.22069999999997</v>
      </c>
      <c r="H43" s="67">
        <f t="shared" si="24"/>
        <v>400</v>
      </c>
      <c r="I43" s="36">
        <f>H43*VLOOKUP(H43*10000,DATA!$B$39:$E$43,3,TRUE)+VLOOKUP(H43*10000,DATA!$B$39:$E$43,4,TRUE)/10000</f>
        <v>124</v>
      </c>
      <c r="J43" s="36">
        <f t="shared" si="25"/>
        <v>276</v>
      </c>
      <c r="K43" s="36">
        <f>VLOOKUP(J43*10000,DATA!$B$55:$D$63,3,TRUE)/10000</f>
        <v>88</v>
      </c>
      <c r="L43" s="36">
        <f>IF(AH43&lt;=58,
VLOOKUP(J43,DATA!$B$72:$D$75,3,TRUE)/10000,0)</f>
        <v>0</v>
      </c>
      <c r="M43" s="36" cm="1">
        <f t="array" ref="M43">_xlfn.IFS(
J43&lt;=900,VLOOKUP(AH43*10000,DATA!$B$86:$F$96,3,TRUE)/10000,
J43&lt;=950,VLOOKUP(AH43*10000,DATA!$B$86:$F$96,4,TRUE)/10000,
J43&lt;=900,VLOOKUP(AH43*10000,DATA!$B$86:$F$96,5,TRUE)/10000,
TRUE,0)</f>
        <v>38</v>
      </c>
      <c r="N43" s="36">
        <f t="shared" si="7"/>
        <v>58.96</v>
      </c>
      <c r="O43" s="36">
        <f t="shared" si="8"/>
        <v>184.96</v>
      </c>
      <c r="P43" s="36">
        <f t="shared" si="9"/>
        <v>91</v>
      </c>
      <c r="Q43" s="66">
        <f>ROUNDDOWN((P43*VLOOKUP(P43*10000,DATA!$B$120:$E$127,3,TRUE)-VLOOKUP(P43*10000,DATA!$B$120:$E$127,4,TRUE))*1.021,4)</f>
        <v>4.6455000000000002</v>
      </c>
      <c r="R43" s="36">
        <f>H43*VLOOKUP(H43*10000,DATA!$B$141:$E$146,3,TRUE)+VLOOKUP(H43*10000,DATA!$B$141:$E$146,4,TRUE)/10000</f>
        <v>124</v>
      </c>
      <c r="S43" s="36">
        <f t="shared" si="10"/>
        <v>276</v>
      </c>
      <c r="T43" s="36">
        <f>VLOOKUP(S43*10000,DATA!B$154:D$157,3,TRUE)/10000</f>
        <v>43</v>
      </c>
      <c r="U43" s="36">
        <f>IF(AQ43&lt;=58,
VLOOKUP(S43*10000,DATA!B$165:D$168,3,TRUE)/10000,
0)</f>
        <v>0</v>
      </c>
      <c r="V43" s="36" cm="1">
        <f t="array" ref="V43">_xlfn.IFS(
S43&lt;=900,
VLOOKUP(AQ43*10000,DATA!B$177:F$186,3,TRUE)/10000,
S43&lt;=950,
VLOOKUP(AQ43*10000,DATA!B$177:F$186,4,TRUE)/10000,
S43&lt;=1000,
VLOOKUP(AQ43*10000,DATA!B$177:F$186,5,TRUE)/10000,
TRUE,0)</f>
        <v>33</v>
      </c>
      <c r="W43" s="36">
        <f t="shared" si="11"/>
        <v>58.96</v>
      </c>
      <c r="X43" s="36">
        <f t="shared" si="12"/>
        <v>134.96</v>
      </c>
      <c r="Y43" s="36">
        <f t="shared" si="13"/>
        <v>141</v>
      </c>
      <c r="Z43" s="66">
        <f>IF(S43&lt;=DATA!$E$23,0,計算表!Y43*0.1+0.5)</f>
        <v>14.600000000000001</v>
      </c>
      <c r="AA43" s="66">
        <f>H43*DATA!$E$19</f>
        <v>36.6</v>
      </c>
      <c r="AB43" s="66">
        <f>H43*DATA!$E$20</f>
        <v>19.96</v>
      </c>
      <c r="AC43" s="66">
        <f>H43*DATA!$E$21</f>
        <v>2.4</v>
      </c>
      <c r="AD43" s="67">
        <f t="shared" si="14"/>
        <v>321.79449999999997</v>
      </c>
      <c r="AF43" s="67">
        <f t="shared" si="26"/>
        <v>137</v>
      </c>
      <c r="AG43" s="36">
        <f>AF43*VLOOKUP(AF43*10000,DATA!$B$39:$E$43,3,TRUE)+VLOOKUP(AF43*10000,DATA!$B$39:$E$43,4,TRUE)/10000</f>
        <v>65</v>
      </c>
      <c r="AH43" s="36">
        <f t="shared" si="15"/>
        <v>72</v>
      </c>
      <c r="AI43" s="36">
        <f>VLOOKUP(AH43*10000,DATA!$B$55:$D$63,3,TRUE)/10000</f>
        <v>95</v>
      </c>
      <c r="AJ43" s="11"/>
      <c r="AK43" s="11"/>
      <c r="AL43" s="36">
        <f t="shared" si="27"/>
        <v>20.1938</v>
      </c>
      <c r="AM43" s="36">
        <f t="shared" si="16"/>
        <v>115.1938</v>
      </c>
      <c r="AN43" s="36">
        <f t="shared" si="17"/>
        <v>0</v>
      </c>
      <c r="AO43" s="66">
        <f>ROUNDDOWN((AN43*VLOOKUP(AN43*10000,DATA!$B$120:$E$127,3,TRUE)-VLOOKUP(AN43*10000,DATA!$B$120:$E$127,4,TRUE))*1.021,4)</f>
        <v>0</v>
      </c>
      <c r="AP43" s="36">
        <f>AF43*VLOOKUP(AF43*10000,DATA!$B$141:$E$146,3,TRUE)+VLOOKUP(AF43*10000,DATA!$B$141:$E$146,4,TRUE)/10000</f>
        <v>55</v>
      </c>
      <c r="AQ43" s="36">
        <f t="shared" si="18"/>
        <v>82</v>
      </c>
      <c r="AR43" s="36">
        <f>VLOOKUP(S43*10000,DATA!B$154:D$157,3,TRUE)/10000</f>
        <v>43</v>
      </c>
      <c r="AS43" s="11"/>
      <c r="AT43" s="11"/>
      <c r="AU43" s="36">
        <f t="shared" si="19"/>
        <v>20.1938</v>
      </c>
      <c r="AV43" s="36">
        <f t="shared" si="20"/>
        <v>63.193799999999996</v>
      </c>
      <c r="AW43" s="36">
        <f t="shared" si="21"/>
        <v>18.8</v>
      </c>
      <c r="AX43" s="66">
        <f>IF(AQ43&lt;=DATA!$E$23,0,計算表!AW43*0.1+0.5)</f>
        <v>2.38</v>
      </c>
      <c r="AY43" s="66">
        <f>IF(AF43&lt;DATA!$E$22,0,AF43*DATA!$E$19)</f>
        <v>12.535499999999999</v>
      </c>
      <c r="AZ43" s="66">
        <f>IF(AF43&lt;DATA!$E$22,0,AF43*DATA!$E$20)</f>
        <v>6.8362999999999996</v>
      </c>
      <c r="BA43" s="66">
        <f>AF43*DATA!$E$21</f>
        <v>0.82200000000000006</v>
      </c>
      <c r="BB43" s="67">
        <f t="shared" si="22"/>
        <v>114.42620000000001</v>
      </c>
    </row>
    <row r="44" spans="2:54">
      <c r="B44" s="36">
        <f>DATA!$E$18</f>
        <v>400</v>
      </c>
      <c r="C44" s="36">
        <f t="shared" si="23"/>
        <v>138</v>
      </c>
      <c r="D44" s="36">
        <f t="shared" si="4"/>
        <v>321.79449999999997</v>
      </c>
      <c r="E44" s="36">
        <f t="shared" si="5"/>
        <v>115.19879999999999</v>
      </c>
      <c r="F44" s="36">
        <f t="shared" si="6"/>
        <v>436.99329999999998</v>
      </c>
      <c r="H44" s="67">
        <f t="shared" si="24"/>
        <v>400</v>
      </c>
      <c r="I44" s="36">
        <f>H44*VLOOKUP(H44*10000,DATA!$B$39:$E$43,3,TRUE)+VLOOKUP(H44*10000,DATA!$B$39:$E$43,4,TRUE)/10000</f>
        <v>124</v>
      </c>
      <c r="J44" s="36">
        <f t="shared" si="25"/>
        <v>276</v>
      </c>
      <c r="K44" s="36">
        <f>VLOOKUP(J44*10000,DATA!$B$55:$D$63,3,TRUE)/10000</f>
        <v>88</v>
      </c>
      <c r="L44" s="36">
        <f>IF(AH44&lt;=58,
VLOOKUP(J44,DATA!$B$72:$D$75,3,TRUE)/10000,0)</f>
        <v>0</v>
      </c>
      <c r="M44" s="36" cm="1">
        <f t="array" ref="M44">_xlfn.IFS(
J44&lt;=900,VLOOKUP(AH44*10000,DATA!$B$86:$F$96,3,TRUE)/10000,
J44&lt;=950,VLOOKUP(AH44*10000,DATA!$B$86:$F$96,4,TRUE)/10000,
J44&lt;=900,VLOOKUP(AH44*10000,DATA!$B$86:$F$96,5,TRUE)/10000,
TRUE,0)</f>
        <v>38</v>
      </c>
      <c r="N44" s="36">
        <f t="shared" si="7"/>
        <v>58.96</v>
      </c>
      <c r="O44" s="36">
        <f t="shared" si="8"/>
        <v>184.96</v>
      </c>
      <c r="P44" s="36">
        <f t="shared" si="9"/>
        <v>91</v>
      </c>
      <c r="Q44" s="66">
        <f>ROUNDDOWN((P44*VLOOKUP(P44*10000,DATA!$B$120:$E$127,3,TRUE)-VLOOKUP(P44*10000,DATA!$B$120:$E$127,4,TRUE))*1.021,4)</f>
        <v>4.6455000000000002</v>
      </c>
      <c r="R44" s="36">
        <f>H44*VLOOKUP(H44*10000,DATA!$B$141:$E$146,3,TRUE)+VLOOKUP(H44*10000,DATA!$B$141:$E$146,4,TRUE)/10000</f>
        <v>124</v>
      </c>
      <c r="S44" s="36">
        <f t="shared" si="10"/>
        <v>276</v>
      </c>
      <c r="T44" s="36">
        <f>VLOOKUP(S44*10000,DATA!B$154:D$157,3,TRUE)/10000</f>
        <v>43</v>
      </c>
      <c r="U44" s="36">
        <f>IF(AQ44&lt;=58,
VLOOKUP(S44*10000,DATA!B$165:D$168,3,TRUE)/10000,
0)</f>
        <v>0</v>
      </c>
      <c r="V44" s="36" cm="1">
        <f t="array" ref="V44">_xlfn.IFS(
S44&lt;=900,
VLOOKUP(AQ44*10000,DATA!B$177:F$186,3,TRUE)/10000,
S44&lt;=950,
VLOOKUP(AQ44*10000,DATA!B$177:F$186,4,TRUE)/10000,
S44&lt;=1000,
VLOOKUP(AQ44*10000,DATA!B$177:F$186,5,TRUE)/10000,
TRUE,0)</f>
        <v>33</v>
      </c>
      <c r="W44" s="36">
        <f t="shared" si="11"/>
        <v>58.96</v>
      </c>
      <c r="X44" s="36">
        <f t="shared" si="12"/>
        <v>134.96</v>
      </c>
      <c r="Y44" s="36">
        <f t="shared" si="13"/>
        <v>141</v>
      </c>
      <c r="Z44" s="66">
        <f>IF(S44&lt;=DATA!$E$23,0,計算表!Y44*0.1+0.5)</f>
        <v>14.600000000000001</v>
      </c>
      <c r="AA44" s="66">
        <f>H44*DATA!$E$19</f>
        <v>36.6</v>
      </c>
      <c r="AB44" s="66">
        <f>H44*DATA!$E$20</f>
        <v>19.96</v>
      </c>
      <c r="AC44" s="66">
        <f>H44*DATA!$E$21</f>
        <v>2.4</v>
      </c>
      <c r="AD44" s="67">
        <f t="shared" si="14"/>
        <v>321.79449999999997</v>
      </c>
      <c r="AF44" s="67">
        <f t="shared" si="26"/>
        <v>138</v>
      </c>
      <c r="AG44" s="36">
        <f>AF44*VLOOKUP(AF44*10000,DATA!$B$39:$E$43,3,TRUE)+VLOOKUP(AF44*10000,DATA!$B$39:$E$43,4,TRUE)/10000</f>
        <v>65</v>
      </c>
      <c r="AH44" s="36">
        <f t="shared" si="15"/>
        <v>73</v>
      </c>
      <c r="AI44" s="36">
        <f>VLOOKUP(AH44*10000,DATA!$B$55:$D$63,3,TRUE)/10000</f>
        <v>95</v>
      </c>
      <c r="AJ44" s="11"/>
      <c r="AK44" s="11"/>
      <c r="AL44" s="36">
        <f t="shared" si="27"/>
        <v>20.341199999999997</v>
      </c>
      <c r="AM44" s="36">
        <f t="shared" si="16"/>
        <v>115.3412</v>
      </c>
      <c r="AN44" s="36">
        <f t="shared" si="17"/>
        <v>0</v>
      </c>
      <c r="AO44" s="66">
        <f>ROUNDDOWN((AN44*VLOOKUP(AN44*10000,DATA!$B$120:$E$127,3,TRUE)-VLOOKUP(AN44*10000,DATA!$B$120:$E$127,4,TRUE))*1.021,4)</f>
        <v>0</v>
      </c>
      <c r="AP44" s="36">
        <f>AF44*VLOOKUP(AF44*10000,DATA!$B$141:$E$146,3,TRUE)+VLOOKUP(AF44*10000,DATA!$B$141:$E$146,4,TRUE)/10000</f>
        <v>55</v>
      </c>
      <c r="AQ44" s="36">
        <f t="shared" si="18"/>
        <v>83</v>
      </c>
      <c r="AR44" s="36">
        <f>VLOOKUP(S44*10000,DATA!B$154:D$157,3,TRUE)/10000</f>
        <v>43</v>
      </c>
      <c r="AS44" s="11"/>
      <c r="AT44" s="11"/>
      <c r="AU44" s="36">
        <f t="shared" si="19"/>
        <v>20.341199999999997</v>
      </c>
      <c r="AV44" s="36">
        <f t="shared" si="20"/>
        <v>63.341200000000001</v>
      </c>
      <c r="AW44" s="36">
        <f t="shared" si="21"/>
        <v>19.600000000000001</v>
      </c>
      <c r="AX44" s="66">
        <f>IF(AQ44&lt;=DATA!$E$23,0,計算表!AW44*0.1+0.5)</f>
        <v>2.46</v>
      </c>
      <c r="AY44" s="66">
        <f>IF(AF44&lt;DATA!$E$22,0,AF44*DATA!$E$19)</f>
        <v>12.626999999999999</v>
      </c>
      <c r="AZ44" s="66">
        <f>IF(AF44&lt;DATA!$E$22,0,AF44*DATA!$E$20)</f>
        <v>6.8861999999999997</v>
      </c>
      <c r="BA44" s="66">
        <f>AF44*DATA!$E$21</f>
        <v>0.82800000000000007</v>
      </c>
      <c r="BB44" s="67">
        <f t="shared" si="22"/>
        <v>115.19879999999999</v>
      </c>
    </row>
    <row r="45" spans="2:54">
      <c r="B45" s="36">
        <f>DATA!$E$18</f>
        <v>400</v>
      </c>
      <c r="C45" s="36">
        <f t="shared" si="23"/>
        <v>139</v>
      </c>
      <c r="D45" s="36">
        <f t="shared" si="4"/>
        <v>321.79449999999997</v>
      </c>
      <c r="E45" s="36">
        <f t="shared" si="5"/>
        <v>115.96139999999998</v>
      </c>
      <c r="F45" s="36">
        <f t="shared" si="6"/>
        <v>437.75589999999994</v>
      </c>
      <c r="H45" s="67">
        <f t="shared" si="24"/>
        <v>400</v>
      </c>
      <c r="I45" s="36">
        <f>H45*VLOOKUP(H45*10000,DATA!$B$39:$E$43,3,TRUE)+VLOOKUP(H45*10000,DATA!$B$39:$E$43,4,TRUE)/10000</f>
        <v>124</v>
      </c>
      <c r="J45" s="36">
        <f t="shared" si="25"/>
        <v>276</v>
      </c>
      <c r="K45" s="36">
        <f>VLOOKUP(J45*10000,DATA!$B$55:$D$63,3,TRUE)/10000</f>
        <v>88</v>
      </c>
      <c r="L45" s="36">
        <f>IF(AH45&lt;=58,
VLOOKUP(J45,DATA!$B$72:$D$75,3,TRUE)/10000,0)</f>
        <v>0</v>
      </c>
      <c r="M45" s="36" cm="1">
        <f t="array" ref="M45">_xlfn.IFS(
J45&lt;=900,VLOOKUP(AH45*10000,DATA!$B$86:$F$96,3,TRUE)/10000,
J45&lt;=950,VLOOKUP(AH45*10000,DATA!$B$86:$F$96,4,TRUE)/10000,
J45&lt;=900,VLOOKUP(AH45*10000,DATA!$B$86:$F$96,5,TRUE)/10000,
TRUE,0)</f>
        <v>38</v>
      </c>
      <c r="N45" s="36">
        <f t="shared" si="7"/>
        <v>58.96</v>
      </c>
      <c r="O45" s="36">
        <f t="shared" si="8"/>
        <v>184.96</v>
      </c>
      <c r="P45" s="36">
        <f t="shared" si="9"/>
        <v>91</v>
      </c>
      <c r="Q45" s="66">
        <f>ROUNDDOWN((P45*VLOOKUP(P45*10000,DATA!$B$120:$E$127,3,TRUE)-VLOOKUP(P45*10000,DATA!$B$120:$E$127,4,TRUE))*1.021,4)</f>
        <v>4.6455000000000002</v>
      </c>
      <c r="R45" s="36">
        <f>H45*VLOOKUP(H45*10000,DATA!$B$141:$E$146,3,TRUE)+VLOOKUP(H45*10000,DATA!$B$141:$E$146,4,TRUE)/10000</f>
        <v>124</v>
      </c>
      <c r="S45" s="36">
        <f t="shared" si="10"/>
        <v>276</v>
      </c>
      <c r="T45" s="36">
        <f>VLOOKUP(S45*10000,DATA!B$154:D$157,3,TRUE)/10000</f>
        <v>43</v>
      </c>
      <c r="U45" s="36">
        <f>IF(AQ45&lt;=58,
VLOOKUP(S45*10000,DATA!B$165:D$168,3,TRUE)/10000,
0)</f>
        <v>0</v>
      </c>
      <c r="V45" s="36" cm="1">
        <f t="array" ref="V45">_xlfn.IFS(
S45&lt;=900,
VLOOKUP(AQ45*10000,DATA!B$177:F$186,3,TRUE)/10000,
S45&lt;=950,
VLOOKUP(AQ45*10000,DATA!B$177:F$186,4,TRUE)/10000,
S45&lt;=1000,
VLOOKUP(AQ45*10000,DATA!B$177:F$186,5,TRUE)/10000,
TRUE,0)</f>
        <v>33</v>
      </c>
      <c r="W45" s="36">
        <f t="shared" si="11"/>
        <v>58.96</v>
      </c>
      <c r="X45" s="36">
        <f t="shared" si="12"/>
        <v>134.96</v>
      </c>
      <c r="Y45" s="36">
        <f t="shared" si="13"/>
        <v>141</v>
      </c>
      <c r="Z45" s="66">
        <f>IF(S45&lt;=DATA!$E$23,0,計算表!Y45*0.1+0.5)</f>
        <v>14.600000000000001</v>
      </c>
      <c r="AA45" s="66">
        <f>H45*DATA!$E$19</f>
        <v>36.6</v>
      </c>
      <c r="AB45" s="66">
        <f>H45*DATA!$E$20</f>
        <v>19.96</v>
      </c>
      <c r="AC45" s="66">
        <f>H45*DATA!$E$21</f>
        <v>2.4</v>
      </c>
      <c r="AD45" s="67">
        <f t="shared" si="14"/>
        <v>321.79449999999997</v>
      </c>
      <c r="AF45" s="67">
        <f t="shared" si="26"/>
        <v>139</v>
      </c>
      <c r="AG45" s="36">
        <f>AF45*VLOOKUP(AF45*10000,DATA!$B$39:$E$43,3,TRUE)+VLOOKUP(AF45*10000,DATA!$B$39:$E$43,4,TRUE)/10000</f>
        <v>65</v>
      </c>
      <c r="AH45" s="36">
        <f t="shared" si="15"/>
        <v>74</v>
      </c>
      <c r="AI45" s="36">
        <f>VLOOKUP(AH45*10000,DATA!$B$55:$D$63,3,TRUE)/10000</f>
        <v>95</v>
      </c>
      <c r="AJ45" s="11"/>
      <c r="AK45" s="11"/>
      <c r="AL45" s="36">
        <f t="shared" si="27"/>
        <v>20.488600000000002</v>
      </c>
      <c r="AM45" s="36">
        <f t="shared" si="16"/>
        <v>115.48860000000001</v>
      </c>
      <c r="AN45" s="36">
        <f t="shared" si="17"/>
        <v>0</v>
      </c>
      <c r="AO45" s="66">
        <f>ROUNDDOWN((AN45*VLOOKUP(AN45*10000,DATA!$B$120:$E$127,3,TRUE)-VLOOKUP(AN45*10000,DATA!$B$120:$E$127,4,TRUE))*1.021,4)</f>
        <v>0</v>
      </c>
      <c r="AP45" s="36">
        <f>AF45*VLOOKUP(AF45*10000,DATA!$B$141:$E$146,3,TRUE)+VLOOKUP(AF45*10000,DATA!$B$141:$E$146,4,TRUE)/10000</f>
        <v>55</v>
      </c>
      <c r="AQ45" s="36">
        <f t="shared" si="18"/>
        <v>84</v>
      </c>
      <c r="AR45" s="36">
        <f>VLOOKUP(S45*10000,DATA!B$154:D$157,3,TRUE)/10000</f>
        <v>43</v>
      </c>
      <c r="AS45" s="11"/>
      <c r="AT45" s="11"/>
      <c r="AU45" s="36">
        <f t="shared" si="19"/>
        <v>20.488600000000002</v>
      </c>
      <c r="AV45" s="36">
        <f t="shared" si="20"/>
        <v>63.488600000000005</v>
      </c>
      <c r="AW45" s="36">
        <f t="shared" si="21"/>
        <v>20.5</v>
      </c>
      <c r="AX45" s="66">
        <f>IF(AQ45&lt;=DATA!$E$23,0,計算表!AW45*0.1+0.5)</f>
        <v>2.5500000000000003</v>
      </c>
      <c r="AY45" s="66">
        <f>IF(AF45&lt;DATA!$E$22,0,AF45*DATA!$E$19)</f>
        <v>12.718500000000001</v>
      </c>
      <c r="AZ45" s="66">
        <f>IF(AF45&lt;DATA!$E$22,0,AF45*DATA!$E$20)</f>
        <v>6.9360999999999997</v>
      </c>
      <c r="BA45" s="66">
        <f>AF45*DATA!$E$21</f>
        <v>0.83399999999999996</v>
      </c>
      <c r="BB45" s="67">
        <f t="shared" si="22"/>
        <v>115.96139999999998</v>
      </c>
    </row>
    <row r="46" spans="2:54">
      <c r="B46" s="36">
        <f>DATA!$E$18</f>
        <v>400</v>
      </c>
      <c r="C46" s="36">
        <f t="shared" si="23"/>
        <v>140</v>
      </c>
      <c r="D46" s="36">
        <f t="shared" si="4"/>
        <v>321.79449999999997</v>
      </c>
      <c r="E46" s="36">
        <f t="shared" si="5"/>
        <v>116.73400000000001</v>
      </c>
      <c r="F46" s="36">
        <f t="shared" si="6"/>
        <v>438.52850000000001</v>
      </c>
      <c r="H46" s="67">
        <f t="shared" si="24"/>
        <v>400</v>
      </c>
      <c r="I46" s="36">
        <f>H46*VLOOKUP(H46*10000,DATA!$B$39:$E$43,3,TRUE)+VLOOKUP(H46*10000,DATA!$B$39:$E$43,4,TRUE)/10000</f>
        <v>124</v>
      </c>
      <c r="J46" s="36">
        <f t="shared" si="25"/>
        <v>276</v>
      </c>
      <c r="K46" s="36">
        <f>VLOOKUP(J46*10000,DATA!$B$55:$D$63,3,TRUE)/10000</f>
        <v>88</v>
      </c>
      <c r="L46" s="36">
        <f>IF(AH46&lt;=58,
VLOOKUP(J46,DATA!$B$72:$D$75,3,TRUE)/10000,0)</f>
        <v>0</v>
      </c>
      <c r="M46" s="36" cm="1">
        <f t="array" ref="M46">_xlfn.IFS(
J46&lt;=900,VLOOKUP(AH46*10000,DATA!$B$86:$F$96,3,TRUE)/10000,
J46&lt;=950,VLOOKUP(AH46*10000,DATA!$B$86:$F$96,4,TRUE)/10000,
J46&lt;=900,VLOOKUP(AH46*10000,DATA!$B$86:$F$96,5,TRUE)/10000,
TRUE,0)</f>
        <v>38</v>
      </c>
      <c r="N46" s="36">
        <f t="shared" si="7"/>
        <v>58.96</v>
      </c>
      <c r="O46" s="36">
        <f t="shared" si="8"/>
        <v>184.96</v>
      </c>
      <c r="P46" s="36">
        <f t="shared" si="9"/>
        <v>91</v>
      </c>
      <c r="Q46" s="66">
        <f>ROUNDDOWN((P46*VLOOKUP(P46*10000,DATA!$B$120:$E$127,3,TRUE)-VLOOKUP(P46*10000,DATA!$B$120:$E$127,4,TRUE))*1.021,4)</f>
        <v>4.6455000000000002</v>
      </c>
      <c r="R46" s="36">
        <f>H46*VLOOKUP(H46*10000,DATA!$B$141:$E$146,3,TRUE)+VLOOKUP(H46*10000,DATA!$B$141:$E$146,4,TRUE)/10000</f>
        <v>124</v>
      </c>
      <c r="S46" s="36">
        <f t="shared" si="10"/>
        <v>276</v>
      </c>
      <c r="T46" s="36">
        <f>VLOOKUP(S46*10000,DATA!B$154:D$157,3,TRUE)/10000</f>
        <v>43</v>
      </c>
      <c r="U46" s="36">
        <f>IF(AQ46&lt;=58,
VLOOKUP(S46*10000,DATA!B$165:D$168,3,TRUE)/10000,
0)</f>
        <v>0</v>
      </c>
      <c r="V46" s="36" cm="1">
        <f t="array" ref="V46">_xlfn.IFS(
S46&lt;=900,
VLOOKUP(AQ46*10000,DATA!B$177:F$186,3,TRUE)/10000,
S46&lt;=950,
VLOOKUP(AQ46*10000,DATA!B$177:F$186,4,TRUE)/10000,
S46&lt;=1000,
VLOOKUP(AQ46*10000,DATA!B$177:F$186,5,TRUE)/10000,
TRUE,0)</f>
        <v>33</v>
      </c>
      <c r="W46" s="36">
        <f t="shared" si="11"/>
        <v>58.96</v>
      </c>
      <c r="X46" s="36">
        <f t="shared" si="12"/>
        <v>134.96</v>
      </c>
      <c r="Y46" s="36">
        <f t="shared" si="13"/>
        <v>141</v>
      </c>
      <c r="Z46" s="66">
        <f>IF(S46&lt;=DATA!$E$23,0,計算表!Y46*0.1+0.5)</f>
        <v>14.600000000000001</v>
      </c>
      <c r="AA46" s="66">
        <f>H46*DATA!$E$19</f>
        <v>36.6</v>
      </c>
      <c r="AB46" s="66">
        <f>H46*DATA!$E$20</f>
        <v>19.96</v>
      </c>
      <c r="AC46" s="66">
        <f>H46*DATA!$E$21</f>
        <v>2.4</v>
      </c>
      <c r="AD46" s="67">
        <f t="shared" si="14"/>
        <v>321.79449999999997</v>
      </c>
      <c r="AF46" s="67">
        <f t="shared" si="26"/>
        <v>140</v>
      </c>
      <c r="AG46" s="36">
        <f>AF46*VLOOKUP(AF46*10000,DATA!$B$39:$E$43,3,TRUE)+VLOOKUP(AF46*10000,DATA!$B$39:$E$43,4,TRUE)/10000</f>
        <v>65</v>
      </c>
      <c r="AH46" s="36">
        <f t="shared" si="15"/>
        <v>75</v>
      </c>
      <c r="AI46" s="36">
        <f>VLOOKUP(AH46*10000,DATA!$B$55:$D$63,3,TRUE)/10000</f>
        <v>95</v>
      </c>
      <c r="AJ46" s="11"/>
      <c r="AK46" s="11"/>
      <c r="AL46" s="36">
        <f t="shared" si="27"/>
        <v>20.635999999999999</v>
      </c>
      <c r="AM46" s="36">
        <f t="shared" si="16"/>
        <v>115.636</v>
      </c>
      <c r="AN46" s="36">
        <f t="shared" si="17"/>
        <v>0</v>
      </c>
      <c r="AO46" s="66">
        <f>ROUNDDOWN((AN46*VLOOKUP(AN46*10000,DATA!$B$120:$E$127,3,TRUE)-VLOOKUP(AN46*10000,DATA!$B$120:$E$127,4,TRUE))*1.021,4)</f>
        <v>0</v>
      </c>
      <c r="AP46" s="36">
        <f>AF46*VLOOKUP(AF46*10000,DATA!$B$141:$E$146,3,TRUE)+VLOOKUP(AF46*10000,DATA!$B$141:$E$146,4,TRUE)/10000</f>
        <v>55</v>
      </c>
      <c r="AQ46" s="36">
        <f t="shared" si="18"/>
        <v>85</v>
      </c>
      <c r="AR46" s="36">
        <f>VLOOKUP(S46*10000,DATA!B$154:D$157,3,TRUE)/10000</f>
        <v>43</v>
      </c>
      <c r="AS46" s="11"/>
      <c r="AT46" s="11"/>
      <c r="AU46" s="36">
        <f t="shared" si="19"/>
        <v>20.635999999999999</v>
      </c>
      <c r="AV46" s="36">
        <f t="shared" si="20"/>
        <v>63.635999999999996</v>
      </c>
      <c r="AW46" s="36">
        <f t="shared" si="21"/>
        <v>21.3</v>
      </c>
      <c r="AX46" s="66">
        <f>IF(AQ46&lt;=DATA!$E$23,0,計算表!AW46*0.1+0.5)</f>
        <v>2.6300000000000003</v>
      </c>
      <c r="AY46" s="66">
        <f>IF(AF46&lt;DATA!$E$22,0,AF46*DATA!$E$19)</f>
        <v>12.81</v>
      </c>
      <c r="AZ46" s="66">
        <f>IF(AF46&lt;DATA!$E$22,0,AF46*DATA!$E$20)</f>
        <v>6.9859999999999998</v>
      </c>
      <c r="BA46" s="66">
        <f>AF46*DATA!$E$21</f>
        <v>0.84</v>
      </c>
      <c r="BB46" s="67">
        <f t="shared" si="22"/>
        <v>116.73400000000001</v>
      </c>
    </row>
    <row r="47" spans="2:54">
      <c r="B47" s="36">
        <f>DATA!$E$18</f>
        <v>400</v>
      </c>
      <c r="C47" s="36">
        <f t="shared" si="23"/>
        <v>141</v>
      </c>
      <c r="D47" s="36">
        <f t="shared" si="4"/>
        <v>321.79449999999997</v>
      </c>
      <c r="E47" s="36">
        <f t="shared" si="5"/>
        <v>117.4966</v>
      </c>
      <c r="F47" s="36">
        <f t="shared" si="6"/>
        <v>439.29109999999997</v>
      </c>
      <c r="H47" s="67">
        <f t="shared" si="24"/>
        <v>400</v>
      </c>
      <c r="I47" s="36">
        <f>H47*VLOOKUP(H47*10000,DATA!$B$39:$E$43,3,TRUE)+VLOOKUP(H47*10000,DATA!$B$39:$E$43,4,TRUE)/10000</f>
        <v>124</v>
      </c>
      <c r="J47" s="36">
        <f t="shared" si="25"/>
        <v>276</v>
      </c>
      <c r="K47" s="36">
        <f>VLOOKUP(J47*10000,DATA!$B$55:$D$63,3,TRUE)/10000</f>
        <v>88</v>
      </c>
      <c r="L47" s="36">
        <f>IF(AH47&lt;=58,
VLOOKUP(J47,DATA!$B$72:$D$75,3,TRUE)/10000,0)</f>
        <v>0</v>
      </c>
      <c r="M47" s="36" cm="1">
        <f t="array" ref="M47">_xlfn.IFS(
J47&lt;=900,VLOOKUP(AH47*10000,DATA!$B$86:$F$96,3,TRUE)/10000,
J47&lt;=950,VLOOKUP(AH47*10000,DATA!$B$86:$F$96,4,TRUE)/10000,
J47&lt;=900,VLOOKUP(AH47*10000,DATA!$B$86:$F$96,5,TRUE)/10000,
TRUE,0)</f>
        <v>38</v>
      </c>
      <c r="N47" s="36">
        <f t="shared" si="7"/>
        <v>58.96</v>
      </c>
      <c r="O47" s="36">
        <f t="shared" si="8"/>
        <v>184.96</v>
      </c>
      <c r="P47" s="36">
        <f t="shared" si="9"/>
        <v>91</v>
      </c>
      <c r="Q47" s="66">
        <f>ROUNDDOWN((P47*VLOOKUP(P47*10000,DATA!$B$120:$E$127,3,TRUE)-VLOOKUP(P47*10000,DATA!$B$120:$E$127,4,TRUE))*1.021,4)</f>
        <v>4.6455000000000002</v>
      </c>
      <c r="R47" s="36">
        <f>H47*VLOOKUP(H47*10000,DATA!$B$141:$E$146,3,TRUE)+VLOOKUP(H47*10000,DATA!$B$141:$E$146,4,TRUE)/10000</f>
        <v>124</v>
      </c>
      <c r="S47" s="36">
        <f t="shared" si="10"/>
        <v>276</v>
      </c>
      <c r="T47" s="36">
        <f>VLOOKUP(S47*10000,DATA!B$154:D$157,3,TRUE)/10000</f>
        <v>43</v>
      </c>
      <c r="U47" s="36">
        <f>IF(AQ47&lt;=58,
VLOOKUP(S47*10000,DATA!B$165:D$168,3,TRUE)/10000,
0)</f>
        <v>0</v>
      </c>
      <c r="V47" s="36" cm="1">
        <f t="array" ref="V47">_xlfn.IFS(
S47&lt;=900,
VLOOKUP(AQ47*10000,DATA!B$177:F$186,3,TRUE)/10000,
S47&lt;=950,
VLOOKUP(AQ47*10000,DATA!B$177:F$186,4,TRUE)/10000,
S47&lt;=1000,
VLOOKUP(AQ47*10000,DATA!B$177:F$186,5,TRUE)/10000,
TRUE,0)</f>
        <v>33</v>
      </c>
      <c r="W47" s="36">
        <f t="shared" si="11"/>
        <v>58.96</v>
      </c>
      <c r="X47" s="36">
        <f t="shared" si="12"/>
        <v>134.96</v>
      </c>
      <c r="Y47" s="36">
        <f t="shared" si="13"/>
        <v>141</v>
      </c>
      <c r="Z47" s="66">
        <f>IF(S47&lt;=DATA!$E$23,0,計算表!Y47*0.1+0.5)</f>
        <v>14.600000000000001</v>
      </c>
      <c r="AA47" s="66">
        <f>H47*DATA!$E$19</f>
        <v>36.6</v>
      </c>
      <c r="AB47" s="66">
        <f>H47*DATA!$E$20</f>
        <v>19.96</v>
      </c>
      <c r="AC47" s="66">
        <f>H47*DATA!$E$21</f>
        <v>2.4</v>
      </c>
      <c r="AD47" s="67">
        <f t="shared" si="14"/>
        <v>321.79449999999997</v>
      </c>
      <c r="AF47" s="67">
        <f t="shared" si="26"/>
        <v>141</v>
      </c>
      <c r="AG47" s="36">
        <f>AF47*VLOOKUP(AF47*10000,DATA!$B$39:$E$43,3,TRUE)+VLOOKUP(AF47*10000,DATA!$B$39:$E$43,4,TRUE)/10000</f>
        <v>65</v>
      </c>
      <c r="AH47" s="36">
        <f t="shared" si="15"/>
        <v>76</v>
      </c>
      <c r="AI47" s="36">
        <f>VLOOKUP(AH47*10000,DATA!$B$55:$D$63,3,TRUE)/10000</f>
        <v>95</v>
      </c>
      <c r="AJ47" s="11"/>
      <c r="AK47" s="11"/>
      <c r="AL47" s="36">
        <f t="shared" si="27"/>
        <v>20.7834</v>
      </c>
      <c r="AM47" s="36">
        <f t="shared" si="16"/>
        <v>115.7834</v>
      </c>
      <c r="AN47" s="36">
        <f t="shared" si="17"/>
        <v>0</v>
      </c>
      <c r="AO47" s="66">
        <f>ROUNDDOWN((AN47*VLOOKUP(AN47*10000,DATA!$B$120:$E$127,3,TRUE)-VLOOKUP(AN47*10000,DATA!$B$120:$E$127,4,TRUE))*1.021,4)</f>
        <v>0</v>
      </c>
      <c r="AP47" s="36">
        <f>AF47*VLOOKUP(AF47*10000,DATA!$B$141:$E$146,3,TRUE)+VLOOKUP(AF47*10000,DATA!$B$141:$E$146,4,TRUE)/10000</f>
        <v>55</v>
      </c>
      <c r="AQ47" s="36">
        <f t="shared" si="18"/>
        <v>86</v>
      </c>
      <c r="AR47" s="36">
        <f>VLOOKUP(S47*10000,DATA!B$154:D$157,3,TRUE)/10000</f>
        <v>43</v>
      </c>
      <c r="AS47" s="11"/>
      <c r="AT47" s="11"/>
      <c r="AU47" s="36">
        <f t="shared" si="19"/>
        <v>20.7834</v>
      </c>
      <c r="AV47" s="36">
        <f t="shared" si="20"/>
        <v>63.7834</v>
      </c>
      <c r="AW47" s="36">
        <f t="shared" si="21"/>
        <v>22.2</v>
      </c>
      <c r="AX47" s="66">
        <f>IF(AQ47&lt;=DATA!$E$23,0,計算表!AW47*0.1+0.5)</f>
        <v>2.72</v>
      </c>
      <c r="AY47" s="66">
        <f>IF(AF47&lt;DATA!$E$22,0,AF47*DATA!$E$19)</f>
        <v>12.9015</v>
      </c>
      <c r="AZ47" s="66">
        <f>IF(AF47&lt;DATA!$E$22,0,AF47*DATA!$E$20)</f>
        <v>7.0358999999999998</v>
      </c>
      <c r="BA47" s="66">
        <f>AF47*DATA!$E$21</f>
        <v>0.84599999999999997</v>
      </c>
      <c r="BB47" s="67">
        <f t="shared" si="22"/>
        <v>117.4966</v>
      </c>
    </row>
    <row r="48" spans="2:54">
      <c r="B48" s="36">
        <f>DATA!$E$18</f>
        <v>400</v>
      </c>
      <c r="C48" s="36">
        <f t="shared" si="23"/>
        <v>142</v>
      </c>
      <c r="D48" s="36">
        <f t="shared" si="4"/>
        <v>321.79449999999997</v>
      </c>
      <c r="E48" s="36">
        <f t="shared" si="5"/>
        <v>118.26919999999998</v>
      </c>
      <c r="F48" s="36">
        <f t="shared" si="6"/>
        <v>440.06369999999993</v>
      </c>
      <c r="H48" s="67">
        <f t="shared" si="24"/>
        <v>400</v>
      </c>
      <c r="I48" s="36">
        <f>H48*VLOOKUP(H48*10000,DATA!$B$39:$E$43,3,TRUE)+VLOOKUP(H48*10000,DATA!$B$39:$E$43,4,TRUE)/10000</f>
        <v>124</v>
      </c>
      <c r="J48" s="36">
        <f t="shared" si="25"/>
        <v>276</v>
      </c>
      <c r="K48" s="36">
        <f>VLOOKUP(J48*10000,DATA!$B$55:$D$63,3,TRUE)/10000</f>
        <v>88</v>
      </c>
      <c r="L48" s="36">
        <f>IF(AH48&lt;=58,
VLOOKUP(J48,DATA!$B$72:$D$75,3,TRUE)/10000,0)</f>
        <v>0</v>
      </c>
      <c r="M48" s="36" cm="1">
        <f t="array" ref="M48">_xlfn.IFS(
J48&lt;=900,VLOOKUP(AH48*10000,DATA!$B$86:$F$96,3,TRUE)/10000,
J48&lt;=950,VLOOKUP(AH48*10000,DATA!$B$86:$F$96,4,TRUE)/10000,
J48&lt;=900,VLOOKUP(AH48*10000,DATA!$B$86:$F$96,5,TRUE)/10000,
TRUE,0)</f>
        <v>38</v>
      </c>
      <c r="N48" s="36">
        <f t="shared" si="7"/>
        <v>58.96</v>
      </c>
      <c r="O48" s="36">
        <f t="shared" si="8"/>
        <v>184.96</v>
      </c>
      <c r="P48" s="36">
        <f t="shared" si="9"/>
        <v>91</v>
      </c>
      <c r="Q48" s="66">
        <f>ROUNDDOWN((P48*VLOOKUP(P48*10000,DATA!$B$120:$E$127,3,TRUE)-VLOOKUP(P48*10000,DATA!$B$120:$E$127,4,TRUE))*1.021,4)</f>
        <v>4.6455000000000002</v>
      </c>
      <c r="R48" s="36">
        <f>H48*VLOOKUP(H48*10000,DATA!$B$141:$E$146,3,TRUE)+VLOOKUP(H48*10000,DATA!$B$141:$E$146,4,TRUE)/10000</f>
        <v>124</v>
      </c>
      <c r="S48" s="36">
        <f t="shared" si="10"/>
        <v>276</v>
      </c>
      <c r="T48" s="36">
        <f>VLOOKUP(S48*10000,DATA!B$154:D$157,3,TRUE)/10000</f>
        <v>43</v>
      </c>
      <c r="U48" s="36">
        <f>IF(AQ48&lt;=58,
VLOOKUP(S48*10000,DATA!B$165:D$168,3,TRUE)/10000,
0)</f>
        <v>0</v>
      </c>
      <c r="V48" s="36" cm="1">
        <f t="array" ref="V48">_xlfn.IFS(
S48&lt;=900,
VLOOKUP(AQ48*10000,DATA!B$177:F$186,3,TRUE)/10000,
S48&lt;=950,
VLOOKUP(AQ48*10000,DATA!B$177:F$186,4,TRUE)/10000,
S48&lt;=1000,
VLOOKUP(AQ48*10000,DATA!B$177:F$186,5,TRUE)/10000,
TRUE,0)</f>
        <v>33</v>
      </c>
      <c r="W48" s="36">
        <f t="shared" si="11"/>
        <v>58.96</v>
      </c>
      <c r="X48" s="36">
        <f t="shared" si="12"/>
        <v>134.96</v>
      </c>
      <c r="Y48" s="36">
        <f t="shared" si="13"/>
        <v>141</v>
      </c>
      <c r="Z48" s="66">
        <f>IF(S48&lt;=DATA!$E$23,0,計算表!Y48*0.1+0.5)</f>
        <v>14.600000000000001</v>
      </c>
      <c r="AA48" s="66">
        <f>H48*DATA!$E$19</f>
        <v>36.6</v>
      </c>
      <c r="AB48" s="66">
        <f>H48*DATA!$E$20</f>
        <v>19.96</v>
      </c>
      <c r="AC48" s="66">
        <f>H48*DATA!$E$21</f>
        <v>2.4</v>
      </c>
      <c r="AD48" s="67">
        <f t="shared" si="14"/>
        <v>321.79449999999997</v>
      </c>
      <c r="AF48" s="67">
        <f t="shared" si="26"/>
        <v>142</v>
      </c>
      <c r="AG48" s="36">
        <f>AF48*VLOOKUP(AF48*10000,DATA!$B$39:$E$43,3,TRUE)+VLOOKUP(AF48*10000,DATA!$B$39:$E$43,4,TRUE)/10000</f>
        <v>65</v>
      </c>
      <c r="AH48" s="36">
        <f t="shared" si="15"/>
        <v>77</v>
      </c>
      <c r="AI48" s="36">
        <f>VLOOKUP(AH48*10000,DATA!$B$55:$D$63,3,TRUE)/10000</f>
        <v>95</v>
      </c>
      <c r="AJ48" s="11"/>
      <c r="AK48" s="11"/>
      <c r="AL48" s="36">
        <f t="shared" si="27"/>
        <v>20.930800000000001</v>
      </c>
      <c r="AM48" s="36">
        <f t="shared" si="16"/>
        <v>115.9308</v>
      </c>
      <c r="AN48" s="36">
        <f t="shared" si="17"/>
        <v>0</v>
      </c>
      <c r="AO48" s="66">
        <f>ROUNDDOWN((AN48*VLOOKUP(AN48*10000,DATA!$B$120:$E$127,3,TRUE)-VLOOKUP(AN48*10000,DATA!$B$120:$E$127,4,TRUE))*1.021,4)</f>
        <v>0</v>
      </c>
      <c r="AP48" s="36">
        <f>AF48*VLOOKUP(AF48*10000,DATA!$B$141:$E$146,3,TRUE)+VLOOKUP(AF48*10000,DATA!$B$141:$E$146,4,TRUE)/10000</f>
        <v>55</v>
      </c>
      <c r="AQ48" s="36">
        <f t="shared" si="18"/>
        <v>87</v>
      </c>
      <c r="AR48" s="36">
        <f>VLOOKUP(S48*10000,DATA!B$154:D$157,3,TRUE)/10000</f>
        <v>43</v>
      </c>
      <c r="AS48" s="11"/>
      <c r="AT48" s="11"/>
      <c r="AU48" s="36">
        <f t="shared" si="19"/>
        <v>20.930800000000001</v>
      </c>
      <c r="AV48" s="36">
        <f t="shared" si="20"/>
        <v>63.930800000000005</v>
      </c>
      <c r="AW48" s="36">
        <f t="shared" si="21"/>
        <v>23</v>
      </c>
      <c r="AX48" s="66">
        <f>IF(AQ48&lt;=DATA!$E$23,0,計算表!AW48*0.1+0.5)</f>
        <v>2.8000000000000003</v>
      </c>
      <c r="AY48" s="66">
        <f>IF(AF48&lt;DATA!$E$22,0,AF48*DATA!$E$19)</f>
        <v>12.993</v>
      </c>
      <c r="AZ48" s="66">
        <f>IF(AF48&lt;DATA!$E$22,0,AF48*DATA!$E$20)</f>
        <v>7.0857999999999999</v>
      </c>
      <c r="BA48" s="66">
        <f>AF48*DATA!$E$21</f>
        <v>0.85199999999999998</v>
      </c>
      <c r="BB48" s="67">
        <f t="shared" si="22"/>
        <v>118.26919999999998</v>
      </c>
    </row>
    <row r="49" spans="2:54">
      <c r="B49" s="36">
        <f>DATA!$E$18</f>
        <v>400</v>
      </c>
      <c r="C49" s="36">
        <f t="shared" si="23"/>
        <v>143</v>
      </c>
      <c r="D49" s="36">
        <f t="shared" si="4"/>
        <v>321.79449999999997</v>
      </c>
      <c r="E49" s="36">
        <f t="shared" si="5"/>
        <v>119.03180000000002</v>
      </c>
      <c r="F49" s="36">
        <f t="shared" si="6"/>
        <v>440.8263</v>
      </c>
      <c r="H49" s="67">
        <f t="shared" si="24"/>
        <v>400</v>
      </c>
      <c r="I49" s="36">
        <f>H49*VLOOKUP(H49*10000,DATA!$B$39:$E$43,3,TRUE)+VLOOKUP(H49*10000,DATA!$B$39:$E$43,4,TRUE)/10000</f>
        <v>124</v>
      </c>
      <c r="J49" s="36">
        <f t="shared" si="25"/>
        <v>276</v>
      </c>
      <c r="K49" s="36">
        <f>VLOOKUP(J49*10000,DATA!$B$55:$D$63,3,TRUE)/10000</f>
        <v>88</v>
      </c>
      <c r="L49" s="36">
        <f>IF(AH49&lt;=58,
VLOOKUP(J49,DATA!$B$72:$D$75,3,TRUE)/10000,0)</f>
        <v>0</v>
      </c>
      <c r="M49" s="36" cm="1">
        <f t="array" ref="M49">_xlfn.IFS(
J49&lt;=900,VLOOKUP(AH49*10000,DATA!$B$86:$F$96,3,TRUE)/10000,
J49&lt;=950,VLOOKUP(AH49*10000,DATA!$B$86:$F$96,4,TRUE)/10000,
J49&lt;=900,VLOOKUP(AH49*10000,DATA!$B$86:$F$96,5,TRUE)/10000,
TRUE,0)</f>
        <v>38</v>
      </c>
      <c r="N49" s="36">
        <f t="shared" si="7"/>
        <v>58.96</v>
      </c>
      <c r="O49" s="36">
        <f t="shared" si="8"/>
        <v>184.96</v>
      </c>
      <c r="P49" s="36">
        <f t="shared" si="9"/>
        <v>91</v>
      </c>
      <c r="Q49" s="66">
        <f>ROUNDDOWN((P49*VLOOKUP(P49*10000,DATA!$B$120:$E$127,3,TRUE)-VLOOKUP(P49*10000,DATA!$B$120:$E$127,4,TRUE))*1.021,4)</f>
        <v>4.6455000000000002</v>
      </c>
      <c r="R49" s="36">
        <f>H49*VLOOKUP(H49*10000,DATA!$B$141:$E$146,3,TRUE)+VLOOKUP(H49*10000,DATA!$B$141:$E$146,4,TRUE)/10000</f>
        <v>124</v>
      </c>
      <c r="S49" s="36">
        <f t="shared" si="10"/>
        <v>276</v>
      </c>
      <c r="T49" s="36">
        <f>VLOOKUP(S49*10000,DATA!B$154:D$157,3,TRUE)/10000</f>
        <v>43</v>
      </c>
      <c r="U49" s="36">
        <f>IF(AQ49&lt;=58,
VLOOKUP(S49*10000,DATA!B$165:D$168,3,TRUE)/10000,
0)</f>
        <v>0</v>
      </c>
      <c r="V49" s="36" cm="1">
        <f t="array" ref="V49">_xlfn.IFS(
S49&lt;=900,
VLOOKUP(AQ49*10000,DATA!B$177:F$186,3,TRUE)/10000,
S49&lt;=950,
VLOOKUP(AQ49*10000,DATA!B$177:F$186,4,TRUE)/10000,
S49&lt;=1000,
VLOOKUP(AQ49*10000,DATA!B$177:F$186,5,TRUE)/10000,
TRUE,0)</f>
        <v>33</v>
      </c>
      <c r="W49" s="36">
        <f t="shared" si="11"/>
        <v>58.96</v>
      </c>
      <c r="X49" s="36">
        <f t="shared" si="12"/>
        <v>134.96</v>
      </c>
      <c r="Y49" s="36">
        <f t="shared" si="13"/>
        <v>141</v>
      </c>
      <c r="Z49" s="66">
        <f>IF(S49&lt;=DATA!$E$23,0,計算表!Y49*0.1+0.5)</f>
        <v>14.600000000000001</v>
      </c>
      <c r="AA49" s="66">
        <f>H49*DATA!$E$19</f>
        <v>36.6</v>
      </c>
      <c r="AB49" s="66">
        <f>H49*DATA!$E$20</f>
        <v>19.96</v>
      </c>
      <c r="AC49" s="66">
        <f>H49*DATA!$E$21</f>
        <v>2.4</v>
      </c>
      <c r="AD49" s="67">
        <f t="shared" si="14"/>
        <v>321.79449999999997</v>
      </c>
      <c r="AF49" s="67">
        <f t="shared" si="26"/>
        <v>143</v>
      </c>
      <c r="AG49" s="36">
        <f>AF49*VLOOKUP(AF49*10000,DATA!$B$39:$E$43,3,TRUE)+VLOOKUP(AF49*10000,DATA!$B$39:$E$43,4,TRUE)/10000</f>
        <v>65</v>
      </c>
      <c r="AH49" s="36">
        <f t="shared" si="15"/>
        <v>78</v>
      </c>
      <c r="AI49" s="36">
        <f>VLOOKUP(AH49*10000,DATA!$B$55:$D$63,3,TRUE)/10000</f>
        <v>95</v>
      </c>
      <c r="AJ49" s="11"/>
      <c r="AK49" s="11"/>
      <c r="AL49" s="36">
        <f t="shared" si="27"/>
        <v>21.078199999999999</v>
      </c>
      <c r="AM49" s="36">
        <f t="shared" si="16"/>
        <v>116.0782</v>
      </c>
      <c r="AN49" s="36">
        <f t="shared" si="17"/>
        <v>0</v>
      </c>
      <c r="AO49" s="66">
        <f>ROUNDDOWN((AN49*VLOOKUP(AN49*10000,DATA!$B$120:$E$127,3,TRUE)-VLOOKUP(AN49*10000,DATA!$B$120:$E$127,4,TRUE))*1.021,4)</f>
        <v>0</v>
      </c>
      <c r="AP49" s="36">
        <f>AF49*VLOOKUP(AF49*10000,DATA!$B$141:$E$146,3,TRUE)+VLOOKUP(AF49*10000,DATA!$B$141:$E$146,4,TRUE)/10000</f>
        <v>55</v>
      </c>
      <c r="AQ49" s="36">
        <f t="shared" si="18"/>
        <v>88</v>
      </c>
      <c r="AR49" s="36">
        <f>VLOOKUP(S49*10000,DATA!B$154:D$157,3,TRUE)/10000</f>
        <v>43</v>
      </c>
      <c r="AS49" s="11"/>
      <c r="AT49" s="11"/>
      <c r="AU49" s="36">
        <f t="shared" si="19"/>
        <v>21.078199999999999</v>
      </c>
      <c r="AV49" s="36">
        <f t="shared" si="20"/>
        <v>64.078199999999995</v>
      </c>
      <c r="AW49" s="36">
        <f t="shared" si="21"/>
        <v>23.9</v>
      </c>
      <c r="AX49" s="66">
        <f>IF(AQ49&lt;=DATA!$E$23,0,計算表!AW49*0.1+0.5)</f>
        <v>2.89</v>
      </c>
      <c r="AY49" s="66">
        <f>IF(AF49&lt;DATA!$E$22,0,AF49*DATA!$E$19)</f>
        <v>13.0845</v>
      </c>
      <c r="AZ49" s="66">
        <f>IF(AF49&lt;DATA!$E$22,0,AF49*DATA!$E$20)</f>
        <v>7.1356999999999999</v>
      </c>
      <c r="BA49" s="66">
        <f>AF49*DATA!$E$21</f>
        <v>0.85799999999999998</v>
      </c>
      <c r="BB49" s="67">
        <f t="shared" si="22"/>
        <v>119.03180000000002</v>
      </c>
    </row>
    <row r="50" spans="2:54">
      <c r="B50" s="36">
        <f>DATA!$E$18</f>
        <v>400</v>
      </c>
      <c r="C50" s="36">
        <f t="shared" si="23"/>
        <v>144</v>
      </c>
      <c r="D50" s="36">
        <f t="shared" si="4"/>
        <v>321.79449999999997</v>
      </c>
      <c r="E50" s="36">
        <f t="shared" si="5"/>
        <v>119.8044</v>
      </c>
      <c r="F50" s="36">
        <f t="shared" si="6"/>
        <v>441.59889999999996</v>
      </c>
      <c r="H50" s="67">
        <f t="shared" si="24"/>
        <v>400</v>
      </c>
      <c r="I50" s="36">
        <f>H50*VLOOKUP(H50*10000,DATA!$B$39:$E$43,3,TRUE)+VLOOKUP(H50*10000,DATA!$B$39:$E$43,4,TRUE)/10000</f>
        <v>124</v>
      </c>
      <c r="J50" s="36">
        <f t="shared" si="25"/>
        <v>276</v>
      </c>
      <c r="K50" s="36">
        <f>VLOOKUP(J50*10000,DATA!$B$55:$D$63,3,TRUE)/10000</f>
        <v>88</v>
      </c>
      <c r="L50" s="36">
        <f>IF(AH50&lt;=58,
VLOOKUP(J50,DATA!$B$72:$D$75,3,TRUE)/10000,0)</f>
        <v>0</v>
      </c>
      <c r="M50" s="36" cm="1">
        <f t="array" ref="M50">_xlfn.IFS(
J50&lt;=900,VLOOKUP(AH50*10000,DATA!$B$86:$F$96,3,TRUE)/10000,
J50&lt;=950,VLOOKUP(AH50*10000,DATA!$B$86:$F$96,4,TRUE)/10000,
J50&lt;=900,VLOOKUP(AH50*10000,DATA!$B$86:$F$96,5,TRUE)/10000,
TRUE,0)</f>
        <v>38</v>
      </c>
      <c r="N50" s="36">
        <f t="shared" si="7"/>
        <v>58.96</v>
      </c>
      <c r="O50" s="36">
        <f t="shared" si="8"/>
        <v>184.96</v>
      </c>
      <c r="P50" s="36">
        <f t="shared" si="9"/>
        <v>91</v>
      </c>
      <c r="Q50" s="66">
        <f>ROUNDDOWN((P50*VLOOKUP(P50*10000,DATA!$B$120:$E$127,3,TRUE)-VLOOKUP(P50*10000,DATA!$B$120:$E$127,4,TRUE))*1.021,4)</f>
        <v>4.6455000000000002</v>
      </c>
      <c r="R50" s="36">
        <f>H50*VLOOKUP(H50*10000,DATA!$B$141:$E$146,3,TRUE)+VLOOKUP(H50*10000,DATA!$B$141:$E$146,4,TRUE)/10000</f>
        <v>124</v>
      </c>
      <c r="S50" s="36">
        <f t="shared" si="10"/>
        <v>276</v>
      </c>
      <c r="T50" s="36">
        <f>VLOOKUP(S50*10000,DATA!B$154:D$157,3,TRUE)/10000</f>
        <v>43</v>
      </c>
      <c r="U50" s="36">
        <f>IF(AQ50&lt;=58,
VLOOKUP(S50*10000,DATA!B$165:D$168,3,TRUE)/10000,
0)</f>
        <v>0</v>
      </c>
      <c r="V50" s="36" cm="1">
        <f t="array" ref="V50">_xlfn.IFS(
S50&lt;=900,
VLOOKUP(AQ50*10000,DATA!B$177:F$186,3,TRUE)/10000,
S50&lt;=950,
VLOOKUP(AQ50*10000,DATA!B$177:F$186,4,TRUE)/10000,
S50&lt;=1000,
VLOOKUP(AQ50*10000,DATA!B$177:F$186,5,TRUE)/10000,
TRUE,0)</f>
        <v>33</v>
      </c>
      <c r="W50" s="36">
        <f t="shared" si="11"/>
        <v>58.96</v>
      </c>
      <c r="X50" s="36">
        <f t="shared" si="12"/>
        <v>134.96</v>
      </c>
      <c r="Y50" s="36">
        <f t="shared" si="13"/>
        <v>141</v>
      </c>
      <c r="Z50" s="66">
        <f>IF(S50&lt;=DATA!$E$23,0,計算表!Y50*0.1+0.5)</f>
        <v>14.600000000000001</v>
      </c>
      <c r="AA50" s="66">
        <f>H50*DATA!$E$19</f>
        <v>36.6</v>
      </c>
      <c r="AB50" s="66">
        <f>H50*DATA!$E$20</f>
        <v>19.96</v>
      </c>
      <c r="AC50" s="66">
        <f>H50*DATA!$E$21</f>
        <v>2.4</v>
      </c>
      <c r="AD50" s="67">
        <f t="shared" si="14"/>
        <v>321.79449999999997</v>
      </c>
      <c r="AF50" s="67">
        <f t="shared" si="26"/>
        <v>144</v>
      </c>
      <c r="AG50" s="36">
        <f>AF50*VLOOKUP(AF50*10000,DATA!$B$39:$E$43,3,TRUE)+VLOOKUP(AF50*10000,DATA!$B$39:$E$43,4,TRUE)/10000</f>
        <v>65</v>
      </c>
      <c r="AH50" s="36">
        <f t="shared" si="15"/>
        <v>79</v>
      </c>
      <c r="AI50" s="36">
        <f>VLOOKUP(AH50*10000,DATA!$B$55:$D$63,3,TRUE)/10000</f>
        <v>95</v>
      </c>
      <c r="AJ50" s="11"/>
      <c r="AK50" s="11"/>
      <c r="AL50" s="36">
        <f t="shared" si="27"/>
        <v>21.2256</v>
      </c>
      <c r="AM50" s="36">
        <f t="shared" si="16"/>
        <v>116.2256</v>
      </c>
      <c r="AN50" s="36">
        <f t="shared" si="17"/>
        <v>0</v>
      </c>
      <c r="AO50" s="66">
        <f>ROUNDDOWN((AN50*VLOOKUP(AN50*10000,DATA!$B$120:$E$127,3,TRUE)-VLOOKUP(AN50*10000,DATA!$B$120:$E$127,4,TRUE))*1.021,4)</f>
        <v>0</v>
      </c>
      <c r="AP50" s="36">
        <f>AF50*VLOOKUP(AF50*10000,DATA!$B$141:$E$146,3,TRUE)+VLOOKUP(AF50*10000,DATA!$B$141:$E$146,4,TRUE)/10000</f>
        <v>55</v>
      </c>
      <c r="AQ50" s="36">
        <f t="shared" si="18"/>
        <v>89</v>
      </c>
      <c r="AR50" s="36">
        <f>VLOOKUP(S50*10000,DATA!B$154:D$157,3,TRUE)/10000</f>
        <v>43</v>
      </c>
      <c r="AS50" s="11"/>
      <c r="AT50" s="11"/>
      <c r="AU50" s="36">
        <f t="shared" si="19"/>
        <v>21.2256</v>
      </c>
      <c r="AV50" s="36">
        <f t="shared" si="20"/>
        <v>64.2256</v>
      </c>
      <c r="AW50" s="36">
        <f t="shared" si="21"/>
        <v>24.7</v>
      </c>
      <c r="AX50" s="66">
        <f>IF(AQ50&lt;=DATA!$E$23,0,計算表!AW50*0.1+0.5)</f>
        <v>2.97</v>
      </c>
      <c r="AY50" s="66">
        <f>IF(AF50&lt;DATA!$E$22,0,AF50*DATA!$E$19)</f>
        <v>13.176</v>
      </c>
      <c r="AZ50" s="66">
        <f>IF(AF50&lt;DATA!$E$22,0,AF50*DATA!$E$20)</f>
        <v>7.1856</v>
      </c>
      <c r="BA50" s="66">
        <f>AF50*DATA!$E$21</f>
        <v>0.86399999999999999</v>
      </c>
      <c r="BB50" s="67">
        <f t="shared" si="22"/>
        <v>119.8044</v>
      </c>
    </row>
    <row r="51" spans="2:54">
      <c r="B51" s="36">
        <f>DATA!$E$18</f>
        <v>400</v>
      </c>
      <c r="C51" s="36">
        <f t="shared" si="23"/>
        <v>145</v>
      </c>
      <c r="D51" s="36">
        <f t="shared" si="4"/>
        <v>321.79449999999997</v>
      </c>
      <c r="E51" s="36">
        <f t="shared" si="5"/>
        <v>120.56699999999999</v>
      </c>
      <c r="F51" s="36">
        <f t="shared" si="6"/>
        <v>442.36149999999998</v>
      </c>
      <c r="H51" s="67">
        <f t="shared" si="24"/>
        <v>400</v>
      </c>
      <c r="I51" s="36">
        <f>H51*VLOOKUP(H51*10000,DATA!$B$39:$E$43,3,TRUE)+VLOOKUP(H51*10000,DATA!$B$39:$E$43,4,TRUE)/10000</f>
        <v>124</v>
      </c>
      <c r="J51" s="36">
        <f t="shared" si="25"/>
        <v>276</v>
      </c>
      <c r="K51" s="36">
        <f>VLOOKUP(J51*10000,DATA!$B$55:$D$63,3,TRUE)/10000</f>
        <v>88</v>
      </c>
      <c r="L51" s="36">
        <f>IF(AH51&lt;=58,
VLOOKUP(J51,DATA!$B$72:$D$75,3,TRUE)/10000,0)</f>
        <v>0</v>
      </c>
      <c r="M51" s="36" cm="1">
        <f t="array" ref="M51">_xlfn.IFS(
J51&lt;=900,VLOOKUP(AH51*10000,DATA!$B$86:$F$96,3,TRUE)/10000,
J51&lt;=950,VLOOKUP(AH51*10000,DATA!$B$86:$F$96,4,TRUE)/10000,
J51&lt;=900,VLOOKUP(AH51*10000,DATA!$B$86:$F$96,5,TRUE)/10000,
TRUE,0)</f>
        <v>38</v>
      </c>
      <c r="N51" s="36">
        <f t="shared" si="7"/>
        <v>58.96</v>
      </c>
      <c r="O51" s="36">
        <f t="shared" si="8"/>
        <v>184.96</v>
      </c>
      <c r="P51" s="36">
        <f t="shared" si="9"/>
        <v>91</v>
      </c>
      <c r="Q51" s="66">
        <f>ROUNDDOWN((P51*VLOOKUP(P51*10000,DATA!$B$120:$E$127,3,TRUE)-VLOOKUP(P51*10000,DATA!$B$120:$E$127,4,TRUE))*1.021,4)</f>
        <v>4.6455000000000002</v>
      </c>
      <c r="R51" s="36">
        <f>H51*VLOOKUP(H51*10000,DATA!$B$141:$E$146,3,TRUE)+VLOOKUP(H51*10000,DATA!$B$141:$E$146,4,TRUE)/10000</f>
        <v>124</v>
      </c>
      <c r="S51" s="36">
        <f t="shared" si="10"/>
        <v>276</v>
      </c>
      <c r="T51" s="36">
        <f>VLOOKUP(S51*10000,DATA!B$154:D$157,3,TRUE)/10000</f>
        <v>43</v>
      </c>
      <c r="U51" s="36">
        <f>IF(AQ51&lt;=58,
VLOOKUP(S51*10000,DATA!B$165:D$168,3,TRUE)/10000,
0)</f>
        <v>0</v>
      </c>
      <c r="V51" s="36" cm="1">
        <f t="array" ref="V51">_xlfn.IFS(
S51&lt;=900,
VLOOKUP(AQ51*10000,DATA!B$177:F$186,3,TRUE)/10000,
S51&lt;=950,
VLOOKUP(AQ51*10000,DATA!B$177:F$186,4,TRUE)/10000,
S51&lt;=1000,
VLOOKUP(AQ51*10000,DATA!B$177:F$186,5,TRUE)/10000,
TRUE,0)</f>
        <v>33</v>
      </c>
      <c r="W51" s="36">
        <f t="shared" si="11"/>
        <v>58.96</v>
      </c>
      <c r="X51" s="36">
        <f t="shared" si="12"/>
        <v>134.96</v>
      </c>
      <c r="Y51" s="36">
        <f t="shared" si="13"/>
        <v>141</v>
      </c>
      <c r="Z51" s="66">
        <f>IF(S51&lt;=DATA!$E$23,0,計算表!Y51*0.1+0.5)</f>
        <v>14.600000000000001</v>
      </c>
      <c r="AA51" s="66">
        <f>H51*DATA!$E$19</f>
        <v>36.6</v>
      </c>
      <c r="AB51" s="66">
        <f>H51*DATA!$E$20</f>
        <v>19.96</v>
      </c>
      <c r="AC51" s="66">
        <f>H51*DATA!$E$21</f>
        <v>2.4</v>
      </c>
      <c r="AD51" s="67">
        <f t="shared" si="14"/>
        <v>321.79449999999997</v>
      </c>
      <c r="AF51" s="67">
        <f t="shared" si="26"/>
        <v>145</v>
      </c>
      <c r="AG51" s="36">
        <f>AF51*VLOOKUP(AF51*10000,DATA!$B$39:$E$43,3,TRUE)+VLOOKUP(AF51*10000,DATA!$B$39:$E$43,4,TRUE)/10000</f>
        <v>65</v>
      </c>
      <c r="AH51" s="36">
        <f t="shared" si="15"/>
        <v>80</v>
      </c>
      <c r="AI51" s="36">
        <f>VLOOKUP(AH51*10000,DATA!$B$55:$D$63,3,TRUE)/10000</f>
        <v>95</v>
      </c>
      <c r="AJ51" s="11"/>
      <c r="AK51" s="11"/>
      <c r="AL51" s="36">
        <f t="shared" si="27"/>
        <v>21.373000000000001</v>
      </c>
      <c r="AM51" s="36">
        <f t="shared" si="16"/>
        <v>116.373</v>
      </c>
      <c r="AN51" s="36">
        <f t="shared" si="17"/>
        <v>0</v>
      </c>
      <c r="AO51" s="66">
        <f>ROUNDDOWN((AN51*VLOOKUP(AN51*10000,DATA!$B$120:$E$127,3,TRUE)-VLOOKUP(AN51*10000,DATA!$B$120:$E$127,4,TRUE))*1.021,4)</f>
        <v>0</v>
      </c>
      <c r="AP51" s="36">
        <f>AF51*VLOOKUP(AF51*10000,DATA!$B$141:$E$146,3,TRUE)+VLOOKUP(AF51*10000,DATA!$B$141:$E$146,4,TRUE)/10000</f>
        <v>55</v>
      </c>
      <c r="AQ51" s="36">
        <f t="shared" si="18"/>
        <v>90</v>
      </c>
      <c r="AR51" s="36">
        <f>VLOOKUP(S51*10000,DATA!B$154:D$157,3,TRUE)/10000</f>
        <v>43</v>
      </c>
      <c r="AS51" s="11"/>
      <c r="AT51" s="11"/>
      <c r="AU51" s="36">
        <f t="shared" si="19"/>
        <v>21.373000000000001</v>
      </c>
      <c r="AV51" s="36">
        <f t="shared" si="20"/>
        <v>64.373000000000005</v>
      </c>
      <c r="AW51" s="36">
        <f t="shared" si="21"/>
        <v>25.6</v>
      </c>
      <c r="AX51" s="66">
        <f>IF(AQ51&lt;=DATA!$E$23,0,計算表!AW51*0.1+0.5)</f>
        <v>3.0600000000000005</v>
      </c>
      <c r="AY51" s="66">
        <f>IF(AF51&lt;DATA!$E$22,0,AF51*DATA!$E$19)</f>
        <v>13.2675</v>
      </c>
      <c r="AZ51" s="66">
        <f>IF(AF51&lt;DATA!$E$22,0,AF51*DATA!$E$20)</f>
        <v>7.2355</v>
      </c>
      <c r="BA51" s="66">
        <f>AF51*DATA!$E$21</f>
        <v>0.87</v>
      </c>
      <c r="BB51" s="67">
        <f t="shared" si="22"/>
        <v>120.56699999999999</v>
      </c>
    </row>
    <row r="52" spans="2:54">
      <c r="B52" s="36">
        <f>DATA!$E$18</f>
        <v>400</v>
      </c>
      <c r="C52" s="36">
        <f t="shared" si="23"/>
        <v>146</v>
      </c>
      <c r="D52" s="36">
        <f t="shared" si="4"/>
        <v>321.79449999999997</v>
      </c>
      <c r="E52" s="36">
        <f t="shared" si="5"/>
        <v>121.33960000000002</v>
      </c>
      <c r="F52" s="36">
        <f t="shared" si="6"/>
        <v>443.13409999999999</v>
      </c>
      <c r="H52" s="67">
        <f t="shared" si="24"/>
        <v>400</v>
      </c>
      <c r="I52" s="36">
        <f>H52*VLOOKUP(H52*10000,DATA!$B$39:$E$43,3,TRUE)+VLOOKUP(H52*10000,DATA!$B$39:$E$43,4,TRUE)/10000</f>
        <v>124</v>
      </c>
      <c r="J52" s="36">
        <f t="shared" si="25"/>
        <v>276</v>
      </c>
      <c r="K52" s="36">
        <f>VLOOKUP(J52*10000,DATA!$B$55:$D$63,3,TRUE)/10000</f>
        <v>88</v>
      </c>
      <c r="L52" s="36">
        <f>IF(AH52&lt;=58,
VLOOKUP(J52,DATA!$B$72:$D$75,3,TRUE)/10000,0)</f>
        <v>0</v>
      </c>
      <c r="M52" s="36" cm="1">
        <f t="array" ref="M52">_xlfn.IFS(
J52&lt;=900,VLOOKUP(AH52*10000,DATA!$B$86:$F$96,3,TRUE)/10000,
J52&lt;=950,VLOOKUP(AH52*10000,DATA!$B$86:$F$96,4,TRUE)/10000,
J52&lt;=900,VLOOKUP(AH52*10000,DATA!$B$86:$F$96,5,TRUE)/10000,
TRUE,0)</f>
        <v>38</v>
      </c>
      <c r="N52" s="36">
        <f t="shared" si="7"/>
        <v>58.96</v>
      </c>
      <c r="O52" s="36">
        <f t="shared" si="8"/>
        <v>184.96</v>
      </c>
      <c r="P52" s="36">
        <f t="shared" si="9"/>
        <v>91</v>
      </c>
      <c r="Q52" s="66">
        <f>ROUNDDOWN((P52*VLOOKUP(P52*10000,DATA!$B$120:$E$127,3,TRUE)-VLOOKUP(P52*10000,DATA!$B$120:$E$127,4,TRUE))*1.021,4)</f>
        <v>4.6455000000000002</v>
      </c>
      <c r="R52" s="36">
        <f>H52*VLOOKUP(H52*10000,DATA!$B$141:$E$146,3,TRUE)+VLOOKUP(H52*10000,DATA!$B$141:$E$146,4,TRUE)/10000</f>
        <v>124</v>
      </c>
      <c r="S52" s="36">
        <f t="shared" si="10"/>
        <v>276</v>
      </c>
      <c r="T52" s="36">
        <f>VLOOKUP(S52*10000,DATA!B$154:D$157,3,TRUE)/10000</f>
        <v>43</v>
      </c>
      <c r="U52" s="36">
        <f>IF(AQ52&lt;=58,
VLOOKUP(S52*10000,DATA!B$165:D$168,3,TRUE)/10000,
0)</f>
        <v>0</v>
      </c>
      <c r="V52" s="36" cm="1">
        <f t="array" ref="V52">_xlfn.IFS(
S52&lt;=900,
VLOOKUP(AQ52*10000,DATA!B$177:F$186,3,TRUE)/10000,
S52&lt;=950,
VLOOKUP(AQ52*10000,DATA!B$177:F$186,4,TRUE)/10000,
S52&lt;=1000,
VLOOKUP(AQ52*10000,DATA!B$177:F$186,5,TRUE)/10000,
TRUE,0)</f>
        <v>33</v>
      </c>
      <c r="W52" s="36">
        <f t="shared" si="11"/>
        <v>58.96</v>
      </c>
      <c r="X52" s="36">
        <f t="shared" si="12"/>
        <v>134.96</v>
      </c>
      <c r="Y52" s="36">
        <f t="shared" si="13"/>
        <v>141</v>
      </c>
      <c r="Z52" s="66">
        <f>IF(S52&lt;=DATA!$E$23,0,計算表!Y52*0.1+0.5)</f>
        <v>14.600000000000001</v>
      </c>
      <c r="AA52" s="66">
        <f>H52*DATA!$E$19</f>
        <v>36.6</v>
      </c>
      <c r="AB52" s="66">
        <f>H52*DATA!$E$20</f>
        <v>19.96</v>
      </c>
      <c r="AC52" s="66">
        <f>H52*DATA!$E$21</f>
        <v>2.4</v>
      </c>
      <c r="AD52" s="67">
        <f t="shared" si="14"/>
        <v>321.79449999999997</v>
      </c>
      <c r="AF52" s="67">
        <f t="shared" si="26"/>
        <v>146</v>
      </c>
      <c r="AG52" s="36">
        <f>AF52*VLOOKUP(AF52*10000,DATA!$B$39:$E$43,3,TRUE)+VLOOKUP(AF52*10000,DATA!$B$39:$E$43,4,TRUE)/10000</f>
        <v>65</v>
      </c>
      <c r="AH52" s="36">
        <f t="shared" si="15"/>
        <v>81</v>
      </c>
      <c r="AI52" s="36">
        <f>VLOOKUP(AH52*10000,DATA!$B$55:$D$63,3,TRUE)/10000</f>
        <v>95</v>
      </c>
      <c r="AJ52" s="11"/>
      <c r="AK52" s="11"/>
      <c r="AL52" s="36">
        <f t="shared" si="27"/>
        <v>21.520400000000002</v>
      </c>
      <c r="AM52" s="36">
        <f t="shared" si="16"/>
        <v>116.5204</v>
      </c>
      <c r="AN52" s="36">
        <f t="shared" si="17"/>
        <v>0</v>
      </c>
      <c r="AO52" s="66">
        <f>ROUNDDOWN((AN52*VLOOKUP(AN52*10000,DATA!$B$120:$E$127,3,TRUE)-VLOOKUP(AN52*10000,DATA!$B$120:$E$127,4,TRUE))*1.021,4)</f>
        <v>0</v>
      </c>
      <c r="AP52" s="36">
        <f>AF52*VLOOKUP(AF52*10000,DATA!$B$141:$E$146,3,TRUE)+VLOOKUP(AF52*10000,DATA!$B$141:$E$146,4,TRUE)/10000</f>
        <v>55</v>
      </c>
      <c r="AQ52" s="36">
        <f t="shared" si="18"/>
        <v>91</v>
      </c>
      <c r="AR52" s="36">
        <f>VLOOKUP(S52*10000,DATA!B$154:D$157,3,TRUE)/10000</f>
        <v>43</v>
      </c>
      <c r="AS52" s="11"/>
      <c r="AT52" s="11"/>
      <c r="AU52" s="36">
        <f t="shared" si="19"/>
        <v>21.520400000000002</v>
      </c>
      <c r="AV52" s="36">
        <f t="shared" si="20"/>
        <v>64.520399999999995</v>
      </c>
      <c r="AW52" s="36">
        <f t="shared" si="21"/>
        <v>26.4</v>
      </c>
      <c r="AX52" s="66">
        <f>IF(AQ52&lt;=DATA!$E$23,0,計算表!AW52*0.1+0.5)</f>
        <v>3.14</v>
      </c>
      <c r="AY52" s="66">
        <f>IF(AF52&lt;DATA!$E$22,0,AF52*DATA!$E$19)</f>
        <v>13.359</v>
      </c>
      <c r="AZ52" s="66">
        <f>IF(AF52&lt;DATA!$E$22,0,AF52*DATA!$E$20)</f>
        <v>7.2854000000000001</v>
      </c>
      <c r="BA52" s="66">
        <f>AF52*DATA!$E$21</f>
        <v>0.876</v>
      </c>
      <c r="BB52" s="67">
        <f t="shared" si="22"/>
        <v>121.33960000000002</v>
      </c>
    </row>
    <row r="53" spans="2:54">
      <c r="B53" s="36">
        <f>DATA!$E$18</f>
        <v>400</v>
      </c>
      <c r="C53" s="36">
        <f t="shared" si="23"/>
        <v>147</v>
      </c>
      <c r="D53" s="36">
        <f t="shared" si="4"/>
        <v>321.79449999999997</v>
      </c>
      <c r="E53" s="36">
        <f t="shared" si="5"/>
        <v>122.10220000000001</v>
      </c>
      <c r="F53" s="36">
        <f t="shared" si="6"/>
        <v>443.89670000000001</v>
      </c>
      <c r="H53" s="67">
        <f t="shared" si="24"/>
        <v>400</v>
      </c>
      <c r="I53" s="36">
        <f>H53*VLOOKUP(H53*10000,DATA!$B$39:$E$43,3,TRUE)+VLOOKUP(H53*10000,DATA!$B$39:$E$43,4,TRUE)/10000</f>
        <v>124</v>
      </c>
      <c r="J53" s="36">
        <f t="shared" si="25"/>
        <v>276</v>
      </c>
      <c r="K53" s="36">
        <f>VLOOKUP(J53*10000,DATA!$B$55:$D$63,3,TRUE)/10000</f>
        <v>88</v>
      </c>
      <c r="L53" s="36">
        <f>IF(AH53&lt;=58,
VLOOKUP(J53,DATA!$B$72:$D$75,3,TRUE)/10000,0)</f>
        <v>0</v>
      </c>
      <c r="M53" s="36" cm="1">
        <f t="array" ref="M53">_xlfn.IFS(
J53&lt;=900,VLOOKUP(AH53*10000,DATA!$B$86:$F$96,3,TRUE)/10000,
J53&lt;=950,VLOOKUP(AH53*10000,DATA!$B$86:$F$96,4,TRUE)/10000,
J53&lt;=900,VLOOKUP(AH53*10000,DATA!$B$86:$F$96,5,TRUE)/10000,
TRUE,0)</f>
        <v>38</v>
      </c>
      <c r="N53" s="36">
        <f t="shared" si="7"/>
        <v>58.96</v>
      </c>
      <c r="O53" s="36">
        <f t="shared" si="8"/>
        <v>184.96</v>
      </c>
      <c r="P53" s="36">
        <f t="shared" si="9"/>
        <v>91</v>
      </c>
      <c r="Q53" s="66">
        <f>ROUNDDOWN((P53*VLOOKUP(P53*10000,DATA!$B$120:$E$127,3,TRUE)-VLOOKUP(P53*10000,DATA!$B$120:$E$127,4,TRUE))*1.021,4)</f>
        <v>4.6455000000000002</v>
      </c>
      <c r="R53" s="36">
        <f>H53*VLOOKUP(H53*10000,DATA!$B$141:$E$146,3,TRUE)+VLOOKUP(H53*10000,DATA!$B$141:$E$146,4,TRUE)/10000</f>
        <v>124</v>
      </c>
      <c r="S53" s="36">
        <f t="shared" si="10"/>
        <v>276</v>
      </c>
      <c r="T53" s="36">
        <f>VLOOKUP(S53*10000,DATA!B$154:D$157,3,TRUE)/10000</f>
        <v>43</v>
      </c>
      <c r="U53" s="36">
        <f>IF(AQ53&lt;=58,
VLOOKUP(S53*10000,DATA!B$165:D$168,3,TRUE)/10000,
0)</f>
        <v>0</v>
      </c>
      <c r="V53" s="36" cm="1">
        <f t="array" ref="V53">_xlfn.IFS(
S53&lt;=900,
VLOOKUP(AQ53*10000,DATA!B$177:F$186,3,TRUE)/10000,
S53&lt;=950,
VLOOKUP(AQ53*10000,DATA!B$177:F$186,4,TRUE)/10000,
S53&lt;=1000,
VLOOKUP(AQ53*10000,DATA!B$177:F$186,5,TRUE)/10000,
TRUE,0)</f>
        <v>33</v>
      </c>
      <c r="W53" s="36">
        <f t="shared" si="11"/>
        <v>58.96</v>
      </c>
      <c r="X53" s="36">
        <f t="shared" si="12"/>
        <v>134.96</v>
      </c>
      <c r="Y53" s="36">
        <f t="shared" si="13"/>
        <v>141</v>
      </c>
      <c r="Z53" s="66">
        <f>IF(S53&lt;=DATA!$E$23,0,計算表!Y53*0.1+0.5)</f>
        <v>14.600000000000001</v>
      </c>
      <c r="AA53" s="66">
        <f>H53*DATA!$E$19</f>
        <v>36.6</v>
      </c>
      <c r="AB53" s="66">
        <f>H53*DATA!$E$20</f>
        <v>19.96</v>
      </c>
      <c r="AC53" s="66">
        <f>H53*DATA!$E$21</f>
        <v>2.4</v>
      </c>
      <c r="AD53" s="67">
        <f t="shared" si="14"/>
        <v>321.79449999999997</v>
      </c>
      <c r="AF53" s="67">
        <f t="shared" si="26"/>
        <v>147</v>
      </c>
      <c r="AG53" s="36">
        <f>AF53*VLOOKUP(AF53*10000,DATA!$B$39:$E$43,3,TRUE)+VLOOKUP(AF53*10000,DATA!$B$39:$E$43,4,TRUE)/10000</f>
        <v>65</v>
      </c>
      <c r="AH53" s="36">
        <f t="shared" si="15"/>
        <v>82</v>
      </c>
      <c r="AI53" s="36">
        <f>VLOOKUP(AH53*10000,DATA!$B$55:$D$63,3,TRUE)/10000</f>
        <v>95</v>
      </c>
      <c r="AJ53" s="11"/>
      <c r="AK53" s="11"/>
      <c r="AL53" s="36">
        <f t="shared" si="27"/>
        <v>21.667800000000003</v>
      </c>
      <c r="AM53" s="36">
        <f t="shared" si="16"/>
        <v>116.6678</v>
      </c>
      <c r="AN53" s="36">
        <f t="shared" si="17"/>
        <v>0</v>
      </c>
      <c r="AO53" s="66">
        <f>ROUNDDOWN((AN53*VLOOKUP(AN53*10000,DATA!$B$120:$E$127,3,TRUE)-VLOOKUP(AN53*10000,DATA!$B$120:$E$127,4,TRUE))*1.021,4)</f>
        <v>0</v>
      </c>
      <c r="AP53" s="36">
        <f>AF53*VLOOKUP(AF53*10000,DATA!$B$141:$E$146,3,TRUE)+VLOOKUP(AF53*10000,DATA!$B$141:$E$146,4,TRUE)/10000</f>
        <v>55</v>
      </c>
      <c r="AQ53" s="36">
        <f t="shared" si="18"/>
        <v>92</v>
      </c>
      <c r="AR53" s="36">
        <f>VLOOKUP(S53*10000,DATA!B$154:D$157,3,TRUE)/10000</f>
        <v>43</v>
      </c>
      <c r="AS53" s="11"/>
      <c r="AT53" s="11"/>
      <c r="AU53" s="36">
        <f t="shared" si="19"/>
        <v>21.667800000000003</v>
      </c>
      <c r="AV53" s="36">
        <f t="shared" si="20"/>
        <v>64.6678</v>
      </c>
      <c r="AW53" s="36">
        <f t="shared" si="21"/>
        <v>27.3</v>
      </c>
      <c r="AX53" s="66">
        <f>IF(AQ53&lt;=DATA!$E$23,0,計算表!AW53*0.1+0.5)</f>
        <v>3.2300000000000004</v>
      </c>
      <c r="AY53" s="66">
        <f>IF(AF53&lt;DATA!$E$22,0,AF53*DATA!$E$19)</f>
        <v>13.4505</v>
      </c>
      <c r="AZ53" s="66">
        <f>IF(AF53&lt;DATA!$E$22,0,AF53*DATA!$E$20)</f>
        <v>7.3353000000000002</v>
      </c>
      <c r="BA53" s="66">
        <f>AF53*DATA!$E$21</f>
        <v>0.88200000000000001</v>
      </c>
      <c r="BB53" s="67">
        <f t="shared" si="22"/>
        <v>122.10220000000001</v>
      </c>
    </row>
    <row r="54" spans="2:54">
      <c r="B54" s="36">
        <f>DATA!$E$18</f>
        <v>400</v>
      </c>
      <c r="C54" s="36">
        <f t="shared" si="23"/>
        <v>148</v>
      </c>
      <c r="D54" s="36">
        <f t="shared" si="4"/>
        <v>321.79449999999997</v>
      </c>
      <c r="E54" s="36">
        <f t="shared" si="5"/>
        <v>122.87479999999999</v>
      </c>
      <c r="F54" s="36">
        <f t="shared" si="6"/>
        <v>444.66929999999996</v>
      </c>
      <c r="H54" s="67">
        <f t="shared" si="24"/>
        <v>400</v>
      </c>
      <c r="I54" s="36">
        <f>H54*VLOOKUP(H54*10000,DATA!$B$39:$E$43,3,TRUE)+VLOOKUP(H54*10000,DATA!$B$39:$E$43,4,TRUE)/10000</f>
        <v>124</v>
      </c>
      <c r="J54" s="36">
        <f t="shared" si="25"/>
        <v>276</v>
      </c>
      <c r="K54" s="36">
        <f>VLOOKUP(J54*10000,DATA!$B$55:$D$63,3,TRUE)/10000</f>
        <v>88</v>
      </c>
      <c r="L54" s="36">
        <f>IF(AH54&lt;=58,
VLOOKUP(J54,DATA!$B$72:$D$75,3,TRUE)/10000,0)</f>
        <v>0</v>
      </c>
      <c r="M54" s="36" cm="1">
        <f t="array" ref="M54">_xlfn.IFS(
J54&lt;=900,VLOOKUP(AH54*10000,DATA!$B$86:$F$96,3,TRUE)/10000,
J54&lt;=950,VLOOKUP(AH54*10000,DATA!$B$86:$F$96,4,TRUE)/10000,
J54&lt;=900,VLOOKUP(AH54*10000,DATA!$B$86:$F$96,5,TRUE)/10000,
TRUE,0)</f>
        <v>38</v>
      </c>
      <c r="N54" s="36">
        <f t="shared" si="7"/>
        <v>58.96</v>
      </c>
      <c r="O54" s="36">
        <f t="shared" si="8"/>
        <v>184.96</v>
      </c>
      <c r="P54" s="36">
        <f t="shared" si="9"/>
        <v>91</v>
      </c>
      <c r="Q54" s="66">
        <f>ROUNDDOWN((P54*VLOOKUP(P54*10000,DATA!$B$120:$E$127,3,TRUE)-VLOOKUP(P54*10000,DATA!$B$120:$E$127,4,TRUE))*1.021,4)</f>
        <v>4.6455000000000002</v>
      </c>
      <c r="R54" s="36">
        <f>H54*VLOOKUP(H54*10000,DATA!$B$141:$E$146,3,TRUE)+VLOOKUP(H54*10000,DATA!$B$141:$E$146,4,TRUE)/10000</f>
        <v>124</v>
      </c>
      <c r="S54" s="36">
        <f t="shared" si="10"/>
        <v>276</v>
      </c>
      <c r="T54" s="36">
        <f>VLOOKUP(S54*10000,DATA!B$154:D$157,3,TRUE)/10000</f>
        <v>43</v>
      </c>
      <c r="U54" s="36">
        <f>IF(AQ54&lt;=58,
VLOOKUP(S54*10000,DATA!B$165:D$168,3,TRUE)/10000,
0)</f>
        <v>0</v>
      </c>
      <c r="V54" s="36" cm="1">
        <f t="array" ref="V54">_xlfn.IFS(
S54&lt;=900,
VLOOKUP(AQ54*10000,DATA!B$177:F$186,3,TRUE)/10000,
S54&lt;=950,
VLOOKUP(AQ54*10000,DATA!B$177:F$186,4,TRUE)/10000,
S54&lt;=1000,
VLOOKUP(AQ54*10000,DATA!B$177:F$186,5,TRUE)/10000,
TRUE,0)</f>
        <v>33</v>
      </c>
      <c r="W54" s="36">
        <f t="shared" si="11"/>
        <v>58.96</v>
      </c>
      <c r="X54" s="36">
        <f t="shared" si="12"/>
        <v>134.96</v>
      </c>
      <c r="Y54" s="36">
        <f t="shared" si="13"/>
        <v>141</v>
      </c>
      <c r="Z54" s="66">
        <f>IF(S54&lt;=DATA!$E$23,0,計算表!Y54*0.1+0.5)</f>
        <v>14.600000000000001</v>
      </c>
      <c r="AA54" s="66">
        <f>H54*DATA!$E$19</f>
        <v>36.6</v>
      </c>
      <c r="AB54" s="66">
        <f>H54*DATA!$E$20</f>
        <v>19.96</v>
      </c>
      <c r="AC54" s="66">
        <f>H54*DATA!$E$21</f>
        <v>2.4</v>
      </c>
      <c r="AD54" s="67">
        <f t="shared" si="14"/>
        <v>321.79449999999997</v>
      </c>
      <c r="AF54" s="67">
        <f t="shared" si="26"/>
        <v>148</v>
      </c>
      <c r="AG54" s="36">
        <f>AF54*VLOOKUP(AF54*10000,DATA!$B$39:$E$43,3,TRUE)+VLOOKUP(AF54*10000,DATA!$B$39:$E$43,4,TRUE)/10000</f>
        <v>65</v>
      </c>
      <c r="AH54" s="36">
        <f t="shared" si="15"/>
        <v>83</v>
      </c>
      <c r="AI54" s="36">
        <f>VLOOKUP(AH54*10000,DATA!$B$55:$D$63,3,TRUE)/10000</f>
        <v>95</v>
      </c>
      <c r="AJ54" s="11"/>
      <c r="AK54" s="11"/>
      <c r="AL54" s="36">
        <f t="shared" si="27"/>
        <v>21.815200000000001</v>
      </c>
      <c r="AM54" s="36">
        <f t="shared" si="16"/>
        <v>116.8152</v>
      </c>
      <c r="AN54" s="36">
        <f t="shared" si="17"/>
        <v>0</v>
      </c>
      <c r="AO54" s="66">
        <f>ROUNDDOWN((AN54*VLOOKUP(AN54*10000,DATA!$B$120:$E$127,3,TRUE)-VLOOKUP(AN54*10000,DATA!$B$120:$E$127,4,TRUE))*1.021,4)</f>
        <v>0</v>
      </c>
      <c r="AP54" s="36">
        <f>AF54*VLOOKUP(AF54*10000,DATA!$B$141:$E$146,3,TRUE)+VLOOKUP(AF54*10000,DATA!$B$141:$E$146,4,TRUE)/10000</f>
        <v>55</v>
      </c>
      <c r="AQ54" s="36">
        <f t="shared" si="18"/>
        <v>93</v>
      </c>
      <c r="AR54" s="36">
        <f>VLOOKUP(S54*10000,DATA!B$154:D$157,3,TRUE)/10000</f>
        <v>43</v>
      </c>
      <c r="AS54" s="11"/>
      <c r="AT54" s="11"/>
      <c r="AU54" s="36">
        <f t="shared" si="19"/>
        <v>21.815200000000001</v>
      </c>
      <c r="AV54" s="36">
        <f t="shared" si="20"/>
        <v>64.815200000000004</v>
      </c>
      <c r="AW54" s="36">
        <f t="shared" si="21"/>
        <v>28.1</v>
      </c>
      <c r="AX54" s="66">
        <f>IF(AQ54&lt;=DATA!$E$23,0,計算表!AW54*0.1+0.5)</f>
        <v>3.3100000000000005</v>
      </c>
      <c r="AY54" s="66">
        <f>IF(AF54&lt;DATA!$E$22,0,AF54*DATA!$E$19)</f>
        <v>13.542</v>
      </c>
      <c r="AZ54" s="66">
        <f>IF(AF54&lt;DATA!$E$22,0,AF54*DATA!$E$20)</f>
        <v>7.3852000000000002</v>
      </c>
      <c r="BA54" s="66">
        <f>AF54*DATA!$E$21</f>
        <v>0.88800000000000001</v>
      </c>
      <c r="BB54" s="67">
        <f t="shared" si="22"/>
        <v>122.87479999999999</v>
      </c>
    </row>
    <row r="55" spans="2:54">
      <c r="B55" s="36">
        <f>DATA!$E$18</f>
        <v>400</v>
      </c>
      <c r="C55" s="36">
        <f t="shared" si="23"/>
        <v>149</v>
      </c>
      <c r="D55" s="36">
        <f t="shared" si="4"/>
        <v>321.79449999999997</v>
      </c>
      <c r="E55" s="36">
        <f t="shared" si="5"/>
        <v>123.6374</v>
      </c>
      <c r="F55" s="36">
        <f t="shared" si="6"/>
        <v>445.43189999999998</v>
      </c>
      <c r="H55" s="67">
        <f t="shared" si="24"/>
        <v>400</v>
      </c>
      <c r="I55" s="36">
        <f>H55*VLOOKUP(H55*10000,DATA!$B$39:$E$43,3,TRUE)+VLOOKUP(H55*10000,DATA!$B$39:$E$43,4,TRUE)/10000</f>
        <v>124</v>
      </c>
      <c r="J55" s="36">
        <f t="shared" si="25"/>
        <v>276</v>
      </c>
      <c r="K55" s="36">
        <f>VLOOKUP(J55*10000,DATA!$B$55:$D$63,3,TRUE)/10000</f>
        <v>88</v>
      </c>
      <c r="L55" s="36">
        <f>IF(AH55&lt;=58,
VLOOKUP(J55,DATA!$B$72:$D$75,3,TRUE)/10000,0)</f>
        <v>0</v>
      </c>
      <c r="M55" s="36" cm="1">
        <f t="array" ref="M55">_xlfn.IFS(
J55&lt;=900,VLOOKUP(AH55*10000,DATA!$B$86:$F$96,3,TRUE)/10000,
J55&lt;=950,VLOOKUP(AH55*10000,DATA!$B$86:$F$96,4,TRUE)/10000,
J55&lt;=900,VLOOKUP(AH55*10000,DATA!$B$86:$F$96,5,TRUE)/10000,
TRUE,0)</f>
        <v>38</v>
      </c>
      <c r="N55" s="36">
        <f t="shared" si="7"/>
        <v>58.96</v>
      </c>
      <c r="O55" s="36">
        <f t="shared" si="8"/>
        <v>184.96</v>
      </c>
      <c r="P55" s="36">
        <f t="shared" si="9"/>
        <v>91</v>
      </c>
      <c r="Q55" s="66">
        <f>ROUNDDOWN((P55*VLOOKUP(P55*10000,DATA!$B$120:$E$127,3,TRUE)-VLOOKUP(P55*10000,DATA!$B$120:$E$127,4,TRUE))*1.021,4)</f>
        <v>4.6455000000000002</v>
      </c>
      <c r="R55" s="36">
        <f>H55*VLOOKUP(H55*10000,DATA!$B$141:$E$146,3,TRUE)+VLOOKUP(H55*10000,DATA!$B$141:$E$146,4,TRUE)/10000</f>
        <v>124</v>
      </c>
      <c r="S55" s="36">
        <f t="shared" si="10"/>
        <v>276</v>
      </c>
      <c r="T55" s="36">
        <f>VLOOKUP(S55*10000,DATA!B$154:D$157,3,TRUE)/10000</f>
        <v>43</v>
      </c>
      <c r="U55" s="36">
        <f>IF(AQ55&lt;=58,
VLOOKUP(S55*10000,DATA!B$165:D$168,3,TRUE)/10000,
0)</f>
        <v>0</v>
      </c>
      <c r="V55" s="36" cm="1">
        <f t="array" ref="V55">_xlfn.IFS(
S55&lt;=900,
VLOOKUP(AQ55*10000,DATA!B$177:F$186,3,TRUE)/10000,
S55&lt;=950,
VLOOKUP(AQ55*10000,DATA!B$177:F$186,4,TRUE)/10000,
S55&lt;=1000,
VLOOKUP(AQ55*10000,DATA!B$177:F$186,5,TRUE)/10000,
TRUE,0)</f>
        <v>33</v>
      </c>
      <c r="W55" s="36">
        <f t="shared" si="11"/>
        <v>58.96</v>
      </c>
      <c r="X55" s="36">
        <f t="shared" si="12"/>
        <v>134.96</v>
      </c>
      <c r="Y55" s="36">
        <f t="shared" si="13"/>
        <v>141</v>
      </c>
      <c r="Z55" s="66">
        <f>IF(S55&lt;=DATA!$E$23,0,計算表!Y55*0.1+0.5)</f>
        <v>14.600000000000001</v>
      </c>
      <c r="AA55" s="66">
        <f>H55*DATA!$E$19</f>
        <v>36.6</v>
      </c>
      <c r="AB55" s="66">
        <f>H55*DATA!$E$20</f>
        <v>19.96</v>
      </c>
      <c r="AC55" s="66">
        <f>H55*DATA!$E$21</f>
        <v>2.4</v>
      </c>
      <c r="AD55" s="67">
        <f t="shared" si="14"/>
        <v>321.79449999999997</v>
      </c>
      <c r="AF55" s="67">
        <f t="shared" si="26"/>
        <v>149</v>
      </c>
      <c r="AG55" s="36">
        <f>AF55*VLOOKUP(AF55*10000,DATA!$B$39:$E$43,3,TRUE)+VLOOKUP(AF55*10000,DATA!$B$39:$E$43,4,TRUE)/10000</f>
        <v>65</v>
      </c>
      <c r="AH55" s="36">
        <f t="shared" si="15"/>
        <v>84</v>
      </c>
      <c r="AI55" s="36">
        <f>VLOOKUP(AH55*10000,DATA!$B$55:$D$63,3,TRUE)/10000</f>
        <v>95</v>
      </c>
      <c r="AJ55" s="11"/>
      <c r="AK55" s="11"/>
      <c r="AL55" s="36">
        <f t="shared" si="27"/>
        <v>21.962599999999998</v>
      </c>
      <c r="AM55" s="36">
        <f t="shared" si="16"/>
        <v>116.96259999999999</v>
      </c>
      <c r="AN55" s="36">
        <f t="shared" si="17"/>
        <v>0</v>
      </c>
      <c r="AO55" s="66">
        <f>ROUNDDOWN((AN55*VLOOKUP(AN55*10000,DATA!$B$120:$E$127,3,TRUE)-VLOOKUP(AN55*10000,DATA!$B$120:$E$127,4,TRUE))*1.021,4)</f>
        <v>0</v>
      </c>
      <c r="AP55" s="36">
        <f>AF55*VLOOKUP(AF55*10000,DATA!$B$141:$E$146,3,TRUE)+VLOOKUP(AF55*10000,DATA!$B$141:$E$146,4,TRUE)/10000</f>
        <v>55</v>
      </c>
      <c r="AQ55" s="36">
        <f t="shared" si="18"/>
        <v>94</v>
      </c>
      <c r="AR55" s="36">
        <f>VLOOKUP(S55*10000,DATA!B$154:D$157,3,TRUE)/10000</f>
        <v>43</v>
      </c>
      <c r="AS55" s="11"/>
      <c r="AT55" s="11"/>
      <c r="AU55" s="36">
        <f t="shared" si="19"/>
        <v>21.962599999999998</v>
      </c>
      <c r="AV55" s="36">
        <f t="shared" si="20"/>
        <v>64.962599999999995</v>
      </c>
      <c r="AW55" s="36">
        <f t="shared" si="21"/>
        <v>29</v>
      </c>
      <c r="AX55" s="66">
        <f>IF(AQ55&lt;=DATA!$E$23,0,計算表!AW55*0.1+0.5)</f>
        <v>3.4000000000000004</v>
      </c>
      <c r="AY55" s="66">
        <f>IF(AF55&lt;DATA!$E$22,0,AF55*DATA!$E$19)</f>
        <v>13.6335</v>
      </c>
      <c r="AZ55" s="66">
        <f>IF(AF55&lt;DATA!$E$22,0,AF55*DATA!$E$20)</f>
        <v>7.4351000000000003</v>
      </c>
      <c r="BA55" s="66">
        <f>AF55*DATA!$E$21</f>
        <v>0.89400000000000002</v>
      </c>
      <c r="BB55" s="67">
        <f t="shared" si="22"/>
        <v>123.6374</v>
      </c>
    </row>
    <row r="56" spans="2:54">
      <c r="B56" s="36">
        <f>DATA!$E$18</f>
        <v>400</v>
      </c>
      <c r="C56" s="36">
        <f t="shared" si="23"/>
        <v>150</v>
      </c>
      <c r="D56" s="36">
        <f t="shared" si="4"/>
        <v>321.79449999999997</v>
      </c>
      <c r="E56" s="36">
        <f t="shared" si="5"/>
        <v>124.41000000000001</v>
      </c>
      <c r="F56" s="36">
        <f t="shared" si="6"/>
        <v>446.2045</v>
      </c>
      <c r="H56" s="67">
        <f t="shared" si="24"/>
        <v>400</v>
      </c>
      <c r="I56" s="36">
        <f>H56*VLOOKUP(H56*10000,DATA!$B$39:$E$43,3,TRUE)+VLOOKUP(H56*10000,DATA!$B$39:$E$43,4,TRUE)/10000</f>
        <v>124</v>
      </c>
      <c r="J56" s="36">
        <f t="shared" si="25"/>
        <v>276</v>
      </c>
      <c r="K56" s="36">
        <f>VLOOKUP(J56*10000,DATA!$B$55:$D$63,3,TRUE)/10000</f>
        <v>88</v>
      </c>
      <c r="L56" s="36">
        <f>IF(AH56&lt;=58,
VLOOKUP(J56,DATA!$B$72:$D$75,3,TRUE)/10000,0)</f>
        <v>0</v>
      </c>
      <c r="M56" s="36" cm="1">
        <f t="array" ref="M56">_xlfn.IFS(
J56&lt;=900,VLOOKUP(AH56*10000,DATA!$B$86:$F$96,3,TRUE)/10000,
J56&lt;=950,VLOOKUP(AH56*10000,DATA!$B$86:$F$96,4,TRUE)/10000,
J56&lt;=900,VLOOKUP(AH56*10000,DATA!$B$86:$F$96,5,TRUE)/10000,
TRUE,0)</f>
        <v>38</v>
      </c>
      <c r="N56" s="36">
        <f t="shared" si="7"/>
        <v>58.96</v>
      </c>
      <c r="O56" s="36">
        <f t="shared" si="8"/>
        <v>184.96</v>
      </c>
      <c r="P56" s="36">
        <f t="shared" si="9"/>
        <v>91</v>
      </c>
      <c r="Q56" s="66">
        <f>ROUNDDOWN((P56*VLOOKUP(P56*10000,DATA!$B$120:$E$127,3,TRUE)-VLOOKUP(P56*10000,DATA!$B$120:$E$127,4,TRUE))*1.021,4)</f>
        <v>4.6455000000000002</v>
      </c>
      <c r="R56" s="36">
        <f>H56*VLOOKUP(H56*10000,DATA!$B$141:$E$146,3,TRUE)+VLOOKUP(H56*10000,DATA!$B$141:$E$146,4,TRUE)/10000</f>
        <v>124</v>
      </c>
      <c r="S56" s="36">
        <f t="shared" si="10"/>
        <v>276</v>
      </c>
      <c r="T56" s="36">
        <f>VLOOKUP(S56*10000,DATA!B$154:D$157,3,TRUE)/10000</f>
        <v>43</v>
      </c>
      <c r="U56" s="36">
        <f>IF(AQ56&lt;=58,
VLOOKUP(S56*10000,DATA!B$165:D$168,3,TRUE)/10000,
0)</f>
        <v>0</v>
      </c>
      <c r="V56" s="36" cm="1">
        <f t="array" ref="V56">_xlfn.IFS(
S56&lt;=900,
VLOOKUP(AQ56*10000,DATA!B$177:F$186,3,TRUE)/10000,
S56&lt;=950,
VLOOKUP(AQ56*10000,DATA!B$177:F$186,4,TRUE)/10000,
S56&lt;=1000,
VLOOKUP(AQ56*10000,DATA!B$177:F$186,5,TRUE)/10000,
TRUE,0)</f>
        <v>33</v>
      </c>
      <c r="W56" s="36">
        <f t="shared" si="11"/>
        <v>58.96</v>
      </c>
      <c r="X56" s="36">
        <f t="shared" si="12"/>
        <v>134.96</v>
      </c>
      <c r="Y56" s="36">
        <f t="shared" si="13"/>
        <v>141</v>
      </c>
      <c r="Z56" s="66">
        <f>IF(S56&lt;=DATA!$E$23,0,計算表!Y56*0.1+0.5)</f>
        <v>14.600000000000001</v>
      </c>
      <c r="AA56" s="66">
        <f>H56*DATA!$E$19</f>
        <v>36.6</v>
      </c>
      <c r="AB56" s="66">
        <f>H56*DATA!$E$20</f>
        <v>19.96</v>
      </c>
      <c r="AC56" s="66">
        <f>H56*DATA!$E$21</f>
        <v>2.4</v>
      </c>
      <c r="AD56" s="67">
        <f t="shared" si="14"/>
        <v>321.79449999999997</v>
      </c>
      <c r="AF56" s="67">
        <f t="shared" si="26"/>
        <v>150</v>
      </c>
      <c r="AG56" s="36">
        <f>AF56*VLOOKUP(AF56*10000,DATA!$B$39:$E$43,3,TRUE)+VLOOKUP(AF56*10000,DATA!$B$39:$E$43,4,TRUE)/10000</f>
        <v>65</v>
      </c>
      <c r="AH56" s="36">
        <f t="shared" si="15"/>
        <v>85</v>
      </c>
      <c r="AI56" s="36">
        <f>VLOOKUP(AH56*10000,DATA!$B$55:$D$63,3,TRUE)/10000</f>
        <v>95</v>
      </c>
      <c r="AJ56" s="11"/>
      <c r="AK56" s="11"/>
      <c r="AL56" s="36">
        <f t="shared" si="27"/>
        <v>22.11</v>
      </c>
      <c r="AM56" s="36">
        <f t="shared" si="16"/>
        <v>117.11</v>
      </c>
      <c r="AN56" s="36">
        <f t="shared" si="17"/>
        <v>0</v>
      </c>
      <c r="AO56" s="66">
        <f>ROUNDDOWN((AN56*VLOOKUP(AN56*10000,DATA!$B$120:$E$127,3,TRUE)-VLOOKUP(AN56*10000,DATA!$B$120:$E$127,4,TRUE))*1.021,4)</f>
        <v>0</v>
      </c>
      <c r="AP56" s="36">
        <f>AF56*VLOOKUP(AF56*10000,DATA!$B$141:$E$146,3,TRUE)+VLOOKUP(AF56*10000,DATA!$B$141:$E$146,4,TRUE)/10000</f>
        <v>55</v>
      </c>
      <c r="AQ56" s="36">
        <f t="shared" si="18"/>
        <v>95</v>
      </c>
      <c r="AR56" s="36">
        <f>VLOOKUP(S56*10000,DATA!B$154:D$157,3,TRUE)/10000</f>
        <v>43</v>
      </c>
      <c r="AS56" s="11"/>
      <c r="AT56" s="11"/>
      <c r="AU56" s="36">
        <f t="shared" si="19"/>
        <v>22.11</v>
      </c>
      <c r="AV56" s="36">
        <f t="shared" si="20"/>
        <v>65.11</v>
      </c>
      <c r="AW56" s="36">
        <f t="shared" si="21"/>
        <v>29.8</v>
      </c>
      <c r="AX56" s="66">
        <f>IF(AQ56&lt;=DATA!$E$23,0,計算表!AW56*0.1+0.5)</f>
        <v>3.4800000000000004</v>
      </c>
      <c r="AY56" s="66">
        <f>IF(AF56&lt;DATA!$E$22,0,AF56*DATA!$E$19)</f>
        <v>13.725</v>
      </c>
      <c r="AZ56" s="66">
        <f>IF(AF56&lt;DATA!$E$22,0,AF56*DATA!$E$20)</f>
        <v>7.4850000000000003</v>
      </c>
      <c r="BA56" s="66">
        <f>AF56*DATA!$E$21</f>
        <v>0.9</v>
      </c>
      <c r="BB56" s="67">
        <f t="shared" si="22"/>
        <v>124.41000000000001</v>
      </c>
    </row>
    <row r="57" spans="2:54">
      <c r="B57" s="36">
        <f>DATA!$E$18</f>
        <v>400</v>
      </c>
      <c r="C57" s="36">
        <f t="shared" si="23"/>
        <v>151</v>
      </c>
      <c r="D57" s="36">
        <f t="shared" si="4"/>
        <v>321.79449999999997</v>
      </c>
      <c r="E57" s="36">
        <f t="shared" si="5"/>
        <v>125.17260000000002</v>
      </c>
      <c r="F57" s="36">
        <f t="shared" si="6"/>
        <v>446.96709999999996</v>
      </c>
      <c r="H57" s="67">
        <f t="shared" si="24"/>
        <v>400</v>
      </c>
      <c r="I57" s="36">
        <f>H57*VLOOKUP(H57*10000,DATA!$B$39:$E$43,3,TRUE)+VLOOKUP(H57*10000,DATA!$B$39:$E$43,4,TRUE)/10000</f>
        <v>124</v>
      </c>
      <c r="J57" s="36">
        <f t="shared" si="25"/>
        <v>276</v>
      </c>
      <c r="K57" s="36">
        <f>VLOOKUP(J57*10000,DATA!$B$55:$D$63,3,TRUE)/10000</f>
        <v>88</v>
      </c>
      <c r="L57" s="36">
        <f>IF(AH57&lt;=58,
VLOOKUP(J57,DATA!$B$72:$D$75,3,TRUE)/10000,0)</f>
        <v>0</v>
      </c>
      <c r="M57" s="36" cm="1">
        <f t="array" ref="M57">_xlfn.IFS(
J57&lt;=900,VLOOKUP(AH57*10000,DATA!$B$86:$F$96,3,TRUE)/10000,
J57&lt;=950,VLOOKUP(AH57*10000,DATA!$B$86:$F$96,4,TRUE)/10000,
J57&lt;=900,VLOOKUP(AH57*10000,DATA!$B$86:$F$96,5,TRUE)/10000,
TRUE,0)</f>
        <v>38</v>
      </c>
      <c r="N57" s="36">
        <f t="shared" si="7"/>
        <v>58.96</v>
      </c>
      <c r="O57" s="36">
        <f t="shared" si="8"/>
        <v>184.96</v>
      </c>
      <c r="P57" s="36">
        <f t="shared" si="9"/>
        <v>91</v>
      </c>
      <c r="Q57" s="66">
        <f>ROUNDDOWN((P57*VLOOKUP(P57*10000,DATA!$B$120:$E$127,3,TRUE)-VLOOKUP(P57*10000,DATA!$B$120:$E$127,4,TRUE))*1.021,4)</f>
        <v>4.6455000000000002</v>
      </c>
      <c r="R57" s="36">
        <f>H57*VLOOKUP(H57*10000,DATA!$B$141:$E$146,3,TRUE)+VLOOKUP(H57*10000,DATA!$B$141:$E$146,4,TRUE)/10000</f>
        <v>124</v>
      </c>
      <c r="S57" s="36">
        <f t="shared" si="10"/>
        <v>276</v>
      </c>
      <c r="T57" s="36">
        <f>VLOOKUP(S57*10000,DATA!B$154:D$157,3,TRUE)/10000</f>
        <v>43</v>
      </c>
      <c r="U57" s="36">
        <f>IF(AQ57&lt;=58,
VLOOKUP(S57*10000,DATA!B$165:D$168,3,TRUE)/10000,
0)</f>
        <v>0</v>
      </c>
      <c r="V57" s="36" cm="1">
        <f t="array" ref="V57">_xlfn.IFS(
S57&lt;=900,
VLOOKUP(AQ57*10000,DATA!B$177:F$186,3,TRUE)/10000,
S57&lt;=950,
VLOOKUP(AQ57*10000,DATA!B$177:F$186,4,TRUE)/10000,
S57&lt;=1000,
VLOOKUP(AQ57*10000,DATA!B$177:F$186,5,TRUE)/10000,
TRUE,0)</f>
        <v>33</v>
      </c>
      <c r="W57" s="36">
        <f t="shared" si="11"/>
        <v>58.96</v>
      </c>
      <c r="X57" s="36">
        <f t="shared" si="12"/>
        <v>134.96</v>
      </c>
      <c r="Y57" s="36">
        <f t="shared" si="13"/>
        <v>141</v>
      </c>
      <c r="Z57" s="66">
        <f>IF(S57&lt;=DATA!$E$23,0,計算表!Y57*0.1+0.5)</f>
        <v>14.600000000000001</v>
      </c>
      <c r="AA57" s="66">
        <f>H57*DATA!$E$19</f>
        <v>36.6</v>
      </c>
      <c r="AB57" s="66">
        <f>H57*DATA!$E$20</f>
        <v>19.96</v>
      </c>
      <c r="AC57" s="66">
        <f>H57*DATA!$E$21</f>
        <v>2.4</v>
      </c>
      <c r="AD57" s="67">
        <f t="shared" si="14"/>
        <v>321.79449999999997</v>
      </c>
      <c r="AF57" s="67">
        <f t="shared" si="26"/>
        <v>151</v>
      </c>
      <c r="AG57" s="36">
        <f>AF57*VLOOKUP(AF57*10000,DATA!$B$39:$E$43,3,TRUE)+VLOOKUP(AF57*10000,DATA!$B$39:$E$43,4,TRUE)/10000</f>
        <v>65</v>
      </c>
      <c r="AH57" s="36">
        <f t="shared" si="15"/>
        <v>86</v>
      </c>
      <c r="AI57" s="36">
        <f>VLOOKUP(AH57*10000,DATA!$B$55:$D$63,3,TRUE)/10000</f>
        <v>95</v>
      </c>
      <c r="AJ57" s="11"/>
      <c r="AK57" s="11"/>
      <c r="AL57" s="36">
        <f t="shared" si="27"/>
        <v>22.257399999999997</v>
      </c>
      <c r="AM57" s="36">
        <f t="shared" si="16"/>
        <v>117.25739999999999</v>
      </c>
      <c r="AN57" s="36">
        <f t="shared" si="17"/>
        <v>0</v>
      </c>
      <c r="AO57" s="66">
        <f>ROUNDDOWN((AN57*VLOOKUP(AN57*10000,DATA!$B$120:$E$127,3,TRUE)-VLOOKUP(AN57*10000,DATA!$B$120:$E$127,4,TRUE))*1.021,4)</f>
        <v>0</v>
      </c>
      <c r="AP57" s="36">
        <f>AF57*VLOOKUP(AF57*10000,DATA!$B$141:$E$146,3,TRUE)+VLOOKUP(AF57*10000,DATA!$B$141:$E$146,4,TRUE)/10000</f>
        <v>55</v>
      </c>
      <c r="AQ57" s="36">
        <f t="shared" si="18"/>
        <v>96</v>
      </c>
      <c r="AR57" s="36">
        <f>VLOOKUP(S57*10000,DATA!B$154:D$157,3,TRUE)/10000</f>
        <v>43</v>
      </c>
      <c r="AS57" s="11"/>
      <c r="AT57" s="11"/>
      <c r="AU57" s="36">
        <f t="shared" si="19"/>
        <v>22.257399999999997</v>
      </c>
      <c r="AV57" s="36">
        <f t="shared" si="20"/>
        <v>65.25739999999999</v>
      </c>
      <c r="AW57" s="36">
        <f t="shared" si="21"/>
        <v>30.7</v>
      </c>
      <c r="AX57" s="66">
        <f>IF(AQ57&lt;=DATA!$E$23,0,計算表!AW57*0.1+0.5)</f>
        <v>3.5700000000000003</v>
      </c>
      <c r="AY57" s="66">
        <f>IF(AF57&lt;DATA!$E$22,0,AF57*DATA!$E$19)</f>
        <v>13.8165</v>
      </c>
      <c r="AZ57" s="66">
        <f>IF(AF57&lt;DATA!$E$22,0,AF57*DATA!$E$20)</f>
        <v>7.5349000000000004</v>
      </c>
      <c r="BA57" s="66">
        <f>AF57*DATA!$E$21</f>
        <v>0.90600000000000003</v>
      </c>
      <c r="BB57" s="67">
        <f t="shared" si="22"/>
        <v>125.17260000000002</v>
      </c>
    </row>
    <row r="58" spans="2:54">
      <c r="B58" s="36">
        <f>DATA!$E$18</f>
        <v>400</v>
      </c>
      <c r="C58" s="36">
        <f t="shared" si="23"/>
        <v>152</v>
      </c>
      <c r="D58" s="36">
        <f t="shared" si="4"/>
        <v>321.79449999999997</v>
      </c>
      <c r="E58" s="36">
        <f t="shared" si="5"/>
        <v>125.9452</v>
      </c>
      <c r="F58" s="36">
        <f t="shared" si="6"/>
        <v>447.73969999999997</v>
      </c>
      <c r="H58" s="67">
        <f t="shared" si="24"/>
        <v>400</v>
      </c>
      <c r="I58" s="36">
        <f>H58*VLOOKUP(H58*10000,DATA!$B$39:$E$43,3,TRUE)+VLOOKUP(H58*10000,DATA!$B$39:$E$43,4,TRUE)/10000</f>
        <v>124</v>
      </c>
      <c r="J58" s="36">
        <f t="shared" si="25"/>
        <v>276</v>
      </c>
      <c r="K58" s="36">
        <f>VLOOKUP(J58*10000,DATA!$B$55:$D$63,3,TRUE)/10000</f>
        <v>88</v>
      </c>
      <c r="L58" s="36">
        <f>IF(AH58&lt;=58,
VLOOKUP(J58,DATA!$B$72:$D$75,3,TRUE)/10000,0)</f>
        <v>0</v>
      </c>
      <c r="M58" s="36" cm="1">
        <f t="array" ref="M58">_xlfn.IFS(
J58&lt;=900,VLOOKUP(AH58*10000,DATA!$B$86:$F$96,3,TRUE)/10000,
J58&lt;=950,VLOOKUP(AH58*10000,DATA!$B$86:$F$96,4,TRUE)/10000,
J58&lt;=900,VLOOKUP(AH58*10000,DATA!$B$86:$F$96,5,TRUE)/10000,
TRUE,0)</f>
        <v>38</v>
      </c>
      <c r="N58" s="36">
        <f t="shared" si="7"/>
        <v>58.96</v>
      </c>
      <c r="O58" s="36">
        <f t="shared" si="8"/>
        <v>184.96</v>
      </c>
      <c r="P58" s="36">
        <f t="shared" si="9"/>
        <v>91</v>
      </c>
      <c r="Q58" s="66">
        <f>ROUNDDOWN((P58*VLOOKUP(P58*10000,DATA!$B$120:$E$127,3,TRUE)-VLOOKUP(P58*10000,DATA!$B$120:$E$127,4,TRUE))*1.021,4)</f>
        <v>4.6455000000000002</v>
      </c>
      <c r="R58" s="36">
        <f>H58*VLOOKUP(H58*10000,DATA!$B$141:$E$146,3,TRUE)+VLOOKUP(H58*10000,DATA!$B$141:$E$146,4,TRUE)/10000</f>
        <v>124</v>
      </c>
      <c r="S58" s="36">
        <f t="shared" si="10"/>
        <v>276</v>
      </c>
      <c r="T58" s="36">
        <f>VLOOKUP(S58*10000,DATA!B$154:D$157,3,TRUE)/10000</f>
        <v>43</v>
      </c>
      <c r="U58" s="36">
        <f>IF(AQ58&lt;=58,
VLOOKUP(S58*10000,DATA!B$165:D$168,3,TRUE)/10000,
0)</f>
        <v>0</v>
      </c>
      <c r="V58" s="36" cm="1">
        <f t="array" ref="V58">_xlfn.IFS(
S58&lt;=900,
VLOOKUP(AQ58*10000,DATA!B$177:F$186,3,TRUE)/10000,
S58&lt;=950,
VLOOKUP(AQ58*10000,DATA!B$177:F$186,4,TRUE)/10000,
S58&lt;=1000,
VLOOKUP(AQ58*10000,DATA!B$177:F$186,5,TRUE)/10000,
TRUE,0)</f>
        <v>33</v>
      </c>
      <c r="W58" s="36">
        <f t="shared" si="11"/>
        <v>58.96</v>
      </c>
      <c r="X58" s="36">
        <f t="shared" si="12"/>
        <v>134.96</v>
      </c>
      <c r="Y58" s="36">
        <f t="shared" si="13"/>
        <v>141</v>
      </c>
      <c r="Z58" s="66">
        <f>IF(S58&lt;=DATA!$E$23,0,計算表!Y58*0.1+0.5)</f>
        <v>14.600000000000001</v>
      </c>
      <c r="AA58" s="66">
        <f>H58*DATA!$E$19</f>
        <v>36.6</v>
      </c>
      <c r="AB58" s="66">
        <f>H58*DATA!$E$20</f>
        <v>19.96</v>
      </c>
      <c r="AC58" s="66">
        <f>H58*DATA!$E$21</f>
        <v>2.4</v>
      </c>
      <c r="AD58" s="67">
        <f t="shared" si="14"/>
        <v>321.79449999999997</v>
      </c>
      <c r="AF58" s="67">
        <f t="shared" si="26"/>
        <v>152</v>
      </c>
      <c r="AG58" s="36">
        <f>AF58*VLOOKUP(AF58*10000,DATA!$B$39:$E$43,3,TRUE)+VLOOKUP(AF58*10000,DATA!$B$39:$E$43,4,TRUE)/10000</f>
        <v>65</v>
      </c>
      <c r="AH58" s="36">
        <f t="shared" si="15"/>
        <v>87</v>
      </c>
      <c r="AI58" s="36">
        <f>VLOOKUP(AH58*10000,DATA!$B$55:$D$63,3,TRUE)/10000</f>
        <v>95</v>
      </c>
      <c r="AJ58" s="11"/>
      <c r="AK58" s="11"/>
      <c r="AL58" s="36">
        <f t="shared" si="27"/>
        <v>22.404799999999998</v>
      </c>
      <c r="AM58" s="36">
        <f t="shared" si="16"/>
        <v>117.40479999999999</v>
      </c>
      <c r="AN58" s="36">
        <f t="shared" si="17"/>
        <v>0</v>
      </c>
      <c r="AO58" s="66">
        <f>ROUNDDOWN((AN58*VLOOKUP(AN58*10000,DATA!$B$120:$E$127,3,TRUE)-VLOOKUP(AN58*10000,DATA!$B$120:$E$127,4,TRUE))*1.021,4)</f>
        <v>0</v>
      </c>
      <c r="AP58" s="36">
        <f>AF58*VLOOKUP(AF58*10000,DATA!$B$141:$E$146,3,TRUE)+VLOOKUP(AF58*10000,DATA!$B$141:$E$146,4,TRUE)/10000</f>
        <v>55</v>
      </c>
      <c r="AQ58" s="36">
        <f t="shared" si="18"/>
        <v>97</v>
      </c>
      <c r="AR58" s="36">
        <f>VLOOKUP(S58*10000,DATA!B$154:D$157,3,TRUE)/10000</f>
        <v>43</v>
      </c>
      <c r="AS58" s="11"/>
      <c r="AT58" s="11"/>
      <c r="AU58" s="36">
        <f t="shared" si="19"/>
        <v>22.404799999999998</v>
      </c>
      <c r="AV58" s="36">
        <f t="shared" si="20"/>
        <v>65.404799999999994</v>
      </c>
      <c r="AW58" s="36">
        <f t="shared" si="21"/>
        <v>31.5</v>
      </c>
      <c r="AX58" s="66">
        <f>IF(AQ58&lt;=DATA!$E$23,0,計算表!AW58*0.1+0.5)</f>
        <v>3.6500000000000004</v>
      </c>
      <c r="AY58" s="66">
        <f>IF(AF58&lt;DATA!$E$22,0,AF58*DATA!$E$19)</f>
        <v>13.907999999999999</v>
      </c>
      <c r="AZ58" s="66">
        <f>IF(AF58&lt;DATA!$E$22,0,AF58*DATA!$E$20)</f>
        <v>7.5847999999999995</v>
      </c>
      <c r="BA58" s="66">
        <f>AF58*DATA!$E$21</f>
        <v>0.91200000000000003</v>
      </c>
      <c r="BB58" s="67">
        <f t="shared" si="22"/>
        <v>125.9452</v>
      </c>
    </row>
    <row r="59" spans="2:54">
      <c r="B59" s="36">
        <f>DATA!$E$18</f>
        <v>400</v>
      </c>
      <c r="C59" s="36">
        <f t="shared" si="23"/>
        <v>153</v>
      </c>
      <c r="D59" s="36">
        <f t="shared" si="4"/>
        <v>321.79449999999997</v>
      </c>
      <c r="E59" s="36">
        <f t="shared" si="5"/>
        <v>126.70779999999999</v>
      </c>
      <c r="F59" s="36">
        <f t="shared" si="6"/>
        <v>448.50229999999999</v>
      </c>
      <c r="G59" s="51"/>
      <c r="H59" s="67">
        <f t="shared" si="24"/>
        <v>400</v>
      </c>
      <c r="I59" s="36">
        <f>H59*VLOOKUP(H59*10000,DATA!$B$39:$E$43,3,TRUE)+VLOOKUP(H59*10000,DATA!$B$39:$E$43,4,TRUE)/10000</f>
        <v>124</v>
      </c>
      <c r="J59" s="36">
        <f t="shared" si="25"/>
        <v>276</v>
      </c>
      <c r="K59" s="36">
        <f>VLOOKUP(J59*10000,DATA!$B$55:$D$63,3,TRUE)/10000</f>
        <v>88</v>
      </c>
      <c r="L59" s="36">
        <f>IF(AH59&lt;=58,
VLOOKUP(J59,DATA!$B$72:$D$75,3,TRUE)/10000,0)</f>
        <v>0</v>
      </c>
      <c r="M59" s="36" cm="1">
        <f t="array" ref="M59">_xlfn.IFS(
J59&lt;=900,VLOOKUP(AH59*10000,DATA!$B$86:$F$96,3,TRUE)/10000,
J59&lt;=950,VLOOKUP(AH59*10000,DATA!$B$86:$F$96,4,TRUE)/10000,
J59&lt;=900,VLOOKUP(AH59*10000,DATA!$B$86:$F$96,5,TRUE)/10000,
TRUE,0)</f>
        <v>38</v>
      </c>
      <c r="N59" s="36">
        <f t="shared" si="7"/>
        <v>58.96</v>
      </c>
      <c r="O59" s="36">
        <f t="shared" si="8"/>
        <v>184.96</v>
      </c>
      <c r="P59" s="36">
        <f t="shared" si="9"/>
        <v>91</v>
      </c>
      <c r="Q59" s="66">
        <f>ROUNDDOWN((P59*VLOOKUP(P59*10000,DATA!$B$120:$E$127,3,TRUE)-VLOOKUP(P59*10000,DATA!$B$120:$E$127,4,TRUE))*1.021,4)</f>
        <v>4.6455000000000002</v>
      </c>
      <c r="R59" s="36">
        <f>H59*VLOOKUP(H59*10000,DATA!$B$141:$E$146,3,TRUE)+VLOOKUP(H59*10000,DATA!$B$141:$E$146,4,TRUE)/10000</f>
        <v>124</v>
      </c>
      <c r="S59" s="36">
        <f t="shared" si="10"/>
        <v>276</v>
      </c>
      <c r="T59" s="36">
        <f>VLOOKUP(S59*10000,DATA!B$154:D$157,3,TRUE)/10000</f>
        <v>43</v>
      </c>
      <c r="U59" s="36">
        <f>IF(AQ59&lt;=58,
VLOOKUP(S59*10000,DATA!B$165:D$168,3,TRUE)/10000,
0)</f>
        <v>0</v>
      </c>
      <c r="V59" s="36" cm="1">
        <f t="array" ref="V59">_xlfn.IFS(
S59&lt;=900,
VLOOKUP(AQ59*10000,DATA!B$177:F$186,3,TRUE)/10000,
S59&lt;=950,
VLOOKUP(AQ59*10000,DATA!B$177:F$186,4,TRUE)/10000,
S59&lt;=1000,
VLOOKUP(AQ59*10000,DATA!B$177:F$186,5,TRUE)/10000,
TRUE,0)</f>
        <v>33</v>
      </c>
      <c r="W59" s="36">
        <f t="shared" si="11"/>
        <v>58.96</v>
      </c>
      <c r="X59" s="36">
        <f t="shared" si="12"/>
        <v>134.96</v>
      </c>
      <c r="Y59" s="36">
        <f t="shared" si="13"/>
        <v>141</v>
      </c>
      <c r="Z59" s="66">
        <f>IF(S59&lt;=DATA!$E$23,0,計算表!Y59*0.1+0.5)</f>
        <v>14.600000000000001</v>
      </c>
      <c r="AA59" s="66">
        <f>H59*DATA!$E$19</f>
        <v>36.6</v>
      </c>
      <c r="AB59" s="66">
        <f>H59*DATA!$E$20</f>
        <v>19.96</v>
      </c>
      <c r="AC59" s="66">
        <f>H59*DATA!$E$21</f>
        <v>2.4</v>
      </c>
      <c r="AD59" s="67">
        <f t="shared" si="14"/>
        <v>321.79449999999997</v>
      </c>
      <c r="AF59" s="67">
        <f t="shared" si="26"/>
        <v>153</v>
      </c>
      <c r="AG59" s="36">
        <f>AF59*VLOOKUP(AF59*10000,DATA!$B$39:$E$43,3,TRUE)+VLOOKUP(AF59*10000,DATA!$B$39:$E$43,4,TRUE)/10000</f>
        <v>65</v>
      </c>
      <c r="AH59" s="36">
        <f t="shared" si="15"/>
        <v>88</v>
      </c>
      <c r="AI59" s="36">
        <f>VLOOKUP(AH59*10000,DATA!$B$55:$D$63,3,TRUE)/10000</f>
        <v>95</v>
      </c>
      <c r="AJ59" s="11"/>
      <c r="AK59" s="11"/>
      <c r="AL59" s="36">
        <f t="shared" si="27"/>
        <v>22.552199999999999</v>
      </c>
      <c r="AM59" s="36">
        <f t="shared" si="16"/>
        <v>117.5522</v>
      </c>
      <c r="AN59" s="36">
        <f t="shared" si="17"/>
        <v>0</v>
      </c>
      <c r="AO59" s="66">
        <f>ROUNDDOWN((AN59*VLOOKUP(AN59*10000,DATA!$B$120:$E$127,3,TRUE)-VLOOKUP(AN59*10000,DATA!$B$120:$E$127,4,TRUE))*1.021,4)</f>
        <v>0</v>
      </c>
      <c r="AP59" s="36">
        <f>AF59*VLOOKUP(AF59*10000,DATA!$B$141:$E$146,3,TRUE)+VLOOKUP(AF59*10000,DATA!$B$141:$E$146,4,TRUE)/10000</f>
        <v>55</v>
      </c>
      <c r="AQ59" s="36">
        <f t="shared" si="18"/>
        <v>98</v>
      </c>
      <c r="AR59" s="36">
        <f>VLOOKUP(S59*10000,DATA!B$154:D$157,3,TRUE)/10000</f>
        <v>43</v>
      </c>
      <c r="AS59" s="11"/>
      <c r="AT59" s="11"/>
      <c r="AU59" s="36">
        <f t="shared" si="19"/>
        <v>22.552199999999999</v>
      </c>
      <c r="AV59" s="36">
        <f t="shared" si="20"/>
        <v>65.552199999999999</v>
      </c>
      <c r="AW59" s="36">
        <f t="shared" si="21"/>
        <v>32.4</v>
      </c>
      <c r="AX59" s="66">
        <f>IF(AQ59&lt;=DATA!$E$23,0,計算表!AW59*0.1+0.5)</f>
        <v>3.74</v>
      </c>
      <c r="AY59" s="66">
        <f>IF(AF59&lt;DATA!$E$22,0,AF59*DATA!$E$19)</f>
        <v>13.999499999999999</v>
      </c>
      <c r="AZ59" s="66">
        <f>IF(AF59&lt;DATA!$E$22,0,AF59*DATA!$E$20)</f>
        <v>7.6346999999999996</v>
      </c>
      <c r="BA59" s="66">
        <f>AF59*DATA!$E$21</f>
        <v>0.91800000000000004</v>
      </c>
      <c r="BB59" s="67">
        <f t="shared" si="22"/>
        <v>126.70779999999999</v>
      </c>
    </row>
    <row r="60" spans="2:54">
      <c r="B60" s="36">
        <f>DATA!$E$18</f>
        <v>400</v>
      </c>
      <c r="C60" s="36">
        <f t="shared" si="23"/>
        <v>154</v>
      </c>
      <c r="D60" s="36">
        <f t="shared" si="4"/>
        <v>321.79449999999997</v>
      </c>
      <c r="E60" s="36">
        <f t="shared" si="5"/>
        <v>127.47039999999998</v>
      </c>
      <c r="F60" s="36">
        <f t="shared" si="6"/>
        <v>449.26489999999995</v>
      </c>
      <c r="G60" s="51"/>
      <c r="H60" s="67">
        <f t="shared" si="24"/>
        <v>400</v>
      </c>
      <c r="I60" s="36">
        <f>H60*VLOOKUP(H60*10000,DATA!$B$39:$E$43,3,TRUE)+VLOOKUP(H60*10000,DATA!$B$39:$E$43,4,TRUE)/10000</f>
        <v>124</v>
      </c>
      <c r="J60" s="36">
        <f t="shared" si="25"/>
        <v>276</v>
      </c>
      <c r="K60" s="36">
        <f>VLOOKUP(J60*10000,DATA!$B$55:$D$63,3,TRUE)/10000</f>
        <v>88</v>
      </c>
      <c r="L60" s="36">
        <f>IF(AH60&lt;=58,
VLOOKUP(J60,DATA!$B$72:$D$75,3,TRUE)/10000,0)</f>
        <v>0</v>
      </c>
      <c r="M60" s="36" cm="1">
        <f t="array" ref="M60">_xlfn.IFS(
J60&lt;=900,VLOOKUP(AH60*10000,DATA!$B$86:$F$96,3,TRUE)/10000,
J60&lt;=950,VLOOKUP(AH60*10000,DATA!$B$86:$F$96,4,TRUE)/10000,
J60&lt;=900,VLOOKUP(AH60*10000,DATA!$B$86:$F$96,5,TRUE)/10000,
TRUE,0)</f>
        <v>38</v>
      </c>
      <c r="N60" s="36">
        <f t="shared" si="7"/>
        <v>58.96</v>
      </c>
      <c r="O60" s="36">
        <f t="shared" si="8"/>
        <v>184.96</v>
      </c>
      <c r="P60" s="36">
        <f t="shared" si="9"/>
        <v>91</v>
      </c>
      <c r="Q60" s="66">
        <f>ROUNDDOWN((P60*VLOOKUP(P60*10000,DATA!$B$120:$E$127,3,TRUE)-VLOOKUP(P60*10000,DATA!$B$120:$E$127,4,TRUE))*1.021,4)</f>
        <v>4.6455000000000002</v>
      </c>
      <c r="R60" s="36">
        <f>H60*VLOOKUP(H60*10000,DATA!$B$141:$E$146,3,TRUE)+VLOOKUP(H60*10000,DATA!$B$141:$E$146,4,TRUE)/10000</f>
        <v>124</v>
      </c>
      <c r="S60" s="36">
        <f t="shared" si="10"/>
        <v>276</v>
      </c>
      <c r="T60" s="36">
        <f>VLOOKUP(S60*10000,DATA!B$154:D$157,3,TRUE)/10000</f>
        <v>43</v>
      </c>
      <c r="U60" s="36">
        <f>IF(AQ60&lt;=58,
VLOOKUP(S60*10000,DATA!B$165:D$168,3,TRUE)/10000,
0)</f>
        <v>0</v>
      </c>
      <c r="V60" s="36" cm="1">
        <f t="array" ref="V60">_xlfn.IFS(
S60&lt;=900,
VLOOKUP(AQ60*10000,DATA!B$177:F$186,3,TRUE)/10000,
S60&lt;=950,
VLOOKUP(AQ60*10000,DATA!B$177:F$186,4,TRUE)/10000,
S60&lt;=1000,
VLOOKUP(AQ60*10000,DATA!B$177:F$186,5,TRUE)/10000,
TRUE,0)</f>
        <v>33</v>
      </c>
      <c r="W60" s="36">
        <f t="shared" si="11"/>
        <v>58.96</v>
      </c>
      <c r="X60" s="36">
        <f t="shared" si="12"/>
        <v>134.96</v>
      </c>
      <c r="Y60" s="36">
        <f t="shared" si="13"/>
        <v>141</v>
      </c>
      <c r="Z60" s="66">
        <f>IF(S60&lt;=DATA!$E$23,0,計算表!Y60*0.1+0.5)</f>
        <v>14.600000000000001</v>
      </c>
      <c r="AA60" s="66">
        <f>H60*DATA!$E$19</f>
        <v>36.6</v>
      </c>
      <c r="AB60" s="66">
        <f>H60*DATA!$E$20</f>
        <v>19.96</v>
      </c>
      <c r="AC60" s="66">
        <f>H60*DATA!$E$21</f>
        <v>2.4</v>
      </c>
      <c r="AD60" s="67">
        <f t="shared" si="14"/>
        <v>321.79449999999997</v>
      </c>
      <c r="AF60" s="67">
        <f t="shared" si="26"/>
        <v>154</v>
      </c>
      <c r="AG60" s="36">
        <f>AF60*VLOOKUP(AF60*10000,DATA!$B$39:$E$43,3,TRUE)+VLOOKUP(AF60*10000,DATA!$B$39:$E$43,4,TRUE)/10000</f>
        <v>65</v>
      </c>
      <c r="AH60" s="36">
        <f t="shared" si="15"/>
        <v>89</v>
      </c>
      <c r="AI60" s="36">
        <f>VLOOKUP(AH60*10000,DATA!$B$55:$D$63,3,TRUE)/10000</f>
        <v>95</v>
      </c>
      <c r="AJ60" s="11"/>
      <c r="AK60" s="11"/>
      <c r="AL60" s="36">
        <f t="shared" si="27"/>
        <v>22.699599999999997</v>
      </c>
      <c r="AM60" s="36">
        <f t="shared" si="16"/>
        <v>117.6996</v>
      </c>
      <c r="AN60" s="36">
        <f t="shared" si="17"/>
        <v>0</v>
      </c>
      <c r="AO60" s="66">
        <f>ROUNDDOWN((AN60*VLOOKUP(AN60*10000,DATA!$B$120:$E$127,3,TRUE)-VLOOKUP(AN60*10000,DATA!$B$120:$E$127,4,TRUE))*1.021,4)</f>
        <v>0</v>
      </c>
      <c r="AP60" s="36">
        <f>AF60*VLOOKUP(AF60*10000,DATA!$B$141:$E$146,3,TRUE)+VLOOKUP(AF60*10000,DATA!$B$141:$E$146,4,TRUE)/10000</f>
        <v>55</v>
      </c>
      <c r="AQ60" s="36">
        <f t="shared" si="18"/>
        <v>99</v>
      </c>
      <c r="AR60" s="36">
        <f>VLOOKUP(S60*10000,DATA!B$154:D$157,3,TRUE)/10000</f>
        <v>43</v>
      </c>
      <c r="AS60" s="11"/>
      <c r="AT60" s="11"/>
      <c r="AU60" s="36">
        <f t="shared" si="19"/>
        <v>22.699599999999997</v>
      </c>
      <c r="AV60" s="36">
        <f t="shared" si="20"/>
        <v>65.699600000000004</v>
      </c>
      <c r="AW60" s="36">
        <f t="shared" si="21"/>
        <v>33.299999999999997</v>
      </c>
      <c r="AX60" s="66">
        <f>IF(AQ60&lt;=DATA!$E$23,0,計算表!AW60*0.1+0.5)</f>
        <v>3.83</v>
      </c>
      <c r="AY60" s="66">
        <f>IF(AF60&lt;DATA!$E$22,0,AF60*DATA!$E$19)</f>
        <v>14.090999999999999</v>
      </c>
      <c r="AZ60" s="66">
        <f>IF(AF60&lt;DATA!$E$22,0,AF60*DATA!$E$20)</f>
        <v>7.6845999999999997</v>
      </c>
      <c r="BA60" s="66">
        <f>AF60*DATA!$E$21</f>
        <v>0.92400000000000004</v>
      </c>
      <c r="BB60" s="67">
        <f t="shared" si="22"/>
        <v>127.47039999999998</v>
      </c>
    </row>
    <row r="61" spans="2:54">
      <c r="B61" s="36">
        <f>DATA!$E$18</f>
        <v>400</v>
      </c>
      <c r="C61" s="36">
        <f t="shared" si="23"/>
        <v>155</v>
      </c>
      <c r="D61" s="36">
        <f t="shared" si="4"/>
        <v>321.79449999999997</v>
      </c>
      <c r="E61" s="36">
        <f t="shared" si="5"/>
        <v>128.24299999999999</v>
      </c>
      <c r="F61" s="36">
        <f t="shared" si="6"/>
        <v>450.03749999999997</v>
      </c>
      <c r="G61" s="51"/>
      <c r="H61" s="67">
        <f t="shared" si="24"/>
        <v>400</v>
      </c>
      <c r="I61" s="36">
        <f>H61*VLOOKUP(H61*10000,DATA!$B$39:$E$43,3,TRUE)+VLOOKUP(H61*10000,DATA!$B$39:$E$43,4,TRUE)/10000</f>
        <v>124</v>
      </c>
      <c r="J61" s="36">
        <f t="shared" si="25"/>
        <v>276</v>
      </c>
      <c r="K61" s="36">
        <f>VLOOKUP(J61*10000,DATA!$B$55:$D$63,3,TRUE)/10000</f>
        <v>88</v>
      </c>
      <c r="L61" s="36">
        <f>IF(AH61&lt;=58,
VLOOKUP(J61,DATA!$B$72:$D$75,3,TRUE)/10000,0)</f>
        <v>0</v>
      </c>
      <c r="M61" s="36" cm="1">
        <f t="array" ref="M61">_xlfn.IFS(
J61&lt;=900,VLOOKUP(AH61*10000,DATA!$B$86:$F$96,3,TRUE)/10000,
J61&lt;=950,VLOOKUP(AH61*10000,DATA!$B$86:$F$96,4,TRUE)/10000,
J61&lt;=900,VLOOKUP(AH61*10000,DATA!$B$86:$F$96,5,TRUE)/10000,
TRUE,0)</f>
        <v>38</v>
      </c>
      <c r="N61" s="36">
        <f t="shared" si="7"/>
        <v>58.96</v>
      </c>
      <c r="O61" s="36">
        <f t="shared" si="8"/>
        <v>184.96</v>
      </c>
      <c r="P61" s="36">
        <f t="shared" si="9"/>
        <v>91</v>
      </c>
      <c r="Q61" s="66">
        <f>ROUNDDOWN((P61*VLOOKUP(P61*10000,DATA!$B$120:$E$127,3,TRUE)-VLOOKUP(P61*10000,DATA!$B$120:$E$127,4,TRUE))*1.021,4)</f>
        <v>4.6455000000000002</v>
      </c>
      <c r="R61" s="36">
        <f>H61*VLOOKUP(H61*10000,DATA!$B$141:$E$146,3,TRUE)+VLOOKUP(H61*10000,DATA!$B$141:$E$146,4,TRUE)/10000</f>
        <v>124</v>
      </c>
      <c r="S61" s="36">
        <f t="shared" si="10"/>
        <v>276</v>
      </c>
      <c r="T61" s="36">
        <f>VLOOKUP(S61*10000,DATA!B$154:D$157,3,TRUE)/10000</f>
        <v>43</v>
      </c>
      <c r="U61" s="36">
        <f>IF(AQ61&lt;=58,
VLOOKUP(S61*10000,DATA!B$165:D$168,3,TRUE)/10000,
0)</f>
        <v>0</v>
      </c>
      <c r="V61" s="36" cm="1">
        <f t="array" ref="V61">_xlfn.IFS(
S61&lt;=900,
VLOOKUP(AQ61*10000,DATA!B$177:F$186,3,TRUE)/10000,
S61&lt;=950,
VLOOKUP(AQ61*10000,DATA!B$177:F$186,4,TRUE)/10000,
S61&lt;=1000,
VLOOKUP(AQ61*10000,DATA!B$177:F$186,5,TRUE)/10000,
TRUE,0)</f>
        <v>33</v>
      </c>
      <c r="W61" s="36">
        <f t="shared" si="11"/>
        <v>58.96</v>
      </c>
      <c r="X61" s="36">
        <f t="shared" si="12"/>
        <v>134.96</v>
      </c>
      <c r="Y61" s="36">
        <f t="shared" si="13"/>
        <v>141</v>
      </c>
      <c r="Z61" s="66">
        <f>IF(S61&lt;=DATA!$E$23,0,計算表!Y61*0.1+0.5)</f>
        <v>14.600000000000001</v>
      </c>
      <c r="AA61" s="66">
        <f>H61*DATA!$E$19</f>
        <v>36.6</v>
      </c>
      <c r="AB61" s="66">
        <f>H61*DATA!$E$20</f>
        <v>19.96</v>
      </c>
      <c r="AC61" s="66">
        <f>H61*DATA!$E$21</f>
        <v>2.4</v>
      </c>
      <c r="AD61" s="67">
        <f t="shared" si="14"/>
        <v>321.79449999999997</v>
      </c>
      <c r="AF61" s="67">
        <f t="shared" si="26"/>
        <v>155</v>
      </c>
      <c r="AG61" s="36">
        <f>AF61*VLOOKUP(AF61*10000,DATA!$B$39:$E$43,3,TRUE)+VLOOKUP(AF61*10000,DATA!$B$39:$E$43,4,TRUE)/10000</f>
        <v>65</v>
      </c>
      <c r="AH61" s="36">
        <f t="shared" si="15"/>
        <v>90</v>
      </c>
      <c r="AI61" s="36">
        <f>VLOOKUP(AH61*10000,DATA!$B$55:$D$63,3,TRUE)/10000</f>
        <v>95</v>
      </c>
      <c r="AJ61" s="11"/>
      <c r="AK61" s="11"/>
      <c r="AL61" s="36">
        <f t="shared" si="27"/>
        <v>22.846999999999998</v>
      </c>
      <c r="AM61" s="36">
        <f t="shared" si="16"/>
        <v>117.84699999999999</v>
      </c>
      <c r="AN61" s="36">
        <f t="shared" si="17"/>
        <v>0</v>
      </c>
      <c r="AO61" s="66">
        <f>ROUNDDOWN((AN61*VLOOKUP(AN61*10000,DATA!$B$120:$E$127,3,TRUE)-VLOOKUP(AN61*10000,DATA!$B$120:$E$127,4,TRUE))*1.021,4)</f>
        <v>0</v>
      </c>
      <c r="AP61" s="36">
        <f>AF61*VLOOKUP(AF61*10000,DATA!$B$141:$E$146,3,TRUE)+VLOOKUP(AF61*10000,DATA!$B$141:$E$146,4,TRUE)/10000</f>
        <v>55</v>
      </c>
      <c r="AQ61" s="36">
        <f t="shared" si="18"/>
        <v>100</v>
      </c>
      <c r="AR61" s="36">
        <f>VLOOKUP(S61*10000,DATA!B$154:D$157,3,TRUE)/10000</f>
        <v>43</v>
      </c>
      <c r="AS61" s="11"/>
      <c r="AT61" s="11"/>
      <c r="AU61" s="36">
        <f t="shared" si="19"/>
        <v>22.846999999999998</v>
      </c>
      <c r="AV61" s="36">
        <f t="shared" si="20"/>
        <v>65.846999999999994</v>
      </c>
      <c r="AW61" s="36">
        <f t="shared" si="21"/>
        <v>34.1</v>
      </c>
      <c r="AX61" s="66">
        <f>IF(AQ61&lt;=DATA!$E$23,0,計算表!AW61*0.1+0.5)</f>
        <v>3.91</v>
      </c>
      <c r="AY61" s="66">
        <f>IF(AF61&lt;DATA!$E$22,0,AF61*DATA!$E$19)</f>
        <v>14.182499999999999</v>
      </c>
      <c r="AZ61" s="66">
        <f>IF(AF61&lt;DATA!$E$22,0,AF61*DATA!$E$20)</f>
        <v>7.7344999999999997</v>
      </c>
      <c r="BA61" s="66">
        <f>AF61*DATA!$E$21</f>
        <v>0.93</v>
      </c>
      <c r="BB61" s="67">
        <f t="shared" si="22"/>
        <v>128.24299999999999</v>
      </c>
    </row>
    <row r="62" spans="2:54">
      <c r="B62" s="36">
        <f>DATA!$E$18</f>
        <v>400</v>
      </c>
      <c r="C62" s="36">
        <f t="shared" si="23"/>
        <v>156</v>
      </c>
      <c r="D62" s="36">
        <f t="shared" si="4"/>
        <v>321.59449999999998</v>
      </c>
      <c r="E62" s="36">
        <f t="shared" si="5"/>
        <v>129.00560000000002</v>
      </c>
      <c r="F62" s="36">
        <f t="shared" si="6"/>
        <v>450.6001</v>
      </c>
      <c r="G62" s="51"/>
      <c r="H62" s="67">
        <f t="shared" si="24"/>
        <v>400</v>
      </c>
      <c r="I62" s="36">
        <f>H62*VLOOKUP(H62*10000,DATA!$B$39:$E$43,3,TRUE)+VLOOKUP(H62*10000,DATA!$B$39:$E$43,4,TRUE)/10000</f>
        <v>124</v>
      </c>
      <c r="J62" s="36">
        <f t="shared" si="25"/>
        <v>276</v>
      </c>
      <c r="K62" s="36">
        <f>VLOOKUP(J62*10000,DATA!$B$55:$D$63,3,TRUE)/10000</f>
        <v>88</v>
      </c>
      <c r="L62" s="36">
        <f>IF(AH62&lt;=58,
VLOOKUP(J62,DATA!$B$72:$D$75,3,TRUE)/10000,0)</f>
        <v>0</v>
      </c>
      <c r="M62" s="36" cm="1">
        <f t="array" ref="M62">_xlfn.IFS(
J62&lt;=900,VLOOKUP(AH62*10000,DATA!$B$86:$F$96,3,TRUE)/10000,
J62&lt;=950,VLOOKUP(AH62*10000,DATA!$B$86:$F$96,4,TRUE)/10000,
J62&lt;=900,VLOOKUP(AH62*10000,DATA!$B$86:$F$96,5,TRUE)/10000,
TRUE,0)</f>
        <v>38</v>
      </c>
      <c r="N62" s="36">
        <f t="shared" si="7"/>
        <v>58.96</v>
      </c>
      <c r="O62" s="36">
        <f t="shared" si="8"/>
        <v>184.96</v>
      </c>
      <c r="P62" s="36">
        <f t="shared" si="9"/>
        <v>91</v>
      </c>
      <c r="Q62" s="66">
        <f>ROUNDDOWN((P62*VLOOKUP(P62*10000,DATA!$B$120:$E$127,3,TRUE)-VLOOKUP(P62*10000,DATA!$B$120:$E$127,4,TRUE))*1.021,4)</f>
        <v>4.6455000000000002</v>
      </c>
      <c r="R62" s="36">
        <f>H62*VLOOKUP(H62*10000,DATA!$B$141:$E$146,3,TRUE)+VLOOKUP(H62*10000,DATA!$B$141:$E$146,4,TRUE)/10000</f>
        <v>124</v>
      </c>
      <c r="S62" s="36">
        <f t="shared" si="10"/>
        <v>276</v>
      </c>
      <c r="T62" s="36">
        <f>VLOOKUP(S62*10000,DATA!B$154:D$157,3,TRUE)/10000</f>
        <v>43</v>
      </c>
      <c r="U62" s="36">
        <f>IF(AQ62&lt;=58,
VLOOKUP(S62*10000,DATA!B$165:D$168,3,TRUE)/10000,
0)</f>
        <v>0</v>
      </c>
      <c r="V62" s="36" cm="1">
        <f t="array" ref="V62">_xlfn.IFS(
S62&lt;=900,
VLOOKUP(AQ62*10000,DATA!B$177:F$186,3,TRUE)/10000,
S62&lt;=950,
VLOOKUP(AQ62*10000,DATA!B$177:F$186,4,TRUE)/10000,
S62&lt;=1000,
VLOOKUP(AQ62*10000,DATA!B$177:F$186,5,TRUE)/10000,
TRUE,0)</f>
        <v>31</v>
      </c>
      <c r="W62" s="36">
        <f t="shared" si="11"/>
        <v>58.96</v>
      </c>
      <c r="X62" s="36">
        <f t="shared" si="12"/>
        <v>132.96</v>
      </c>
      <c r="Y62" s="36">
        <f t="shared" si="13"/>
        <v>143</v>
      </c>
      <c r="Z62" s="66">
        <f>IF(S62&lt;=DATA!$E$23,0,計算表!Y62*0.1+0.5)</f>
        <v>14.8</v>
      </c>
      <c r="AA62" s="66">
        <f>H62*DATA!$E$19</f>
        <v>36.6</v>
      </c>
      <c r="AB62" s="66">
        <f>H62*DATA!$E$20</f>
        <v>19.96</v>
      </c>
      <c r="AC62" s="66">
        <f>H62*DATA!$E$21</f>
        <v>2.4</v>
      </c>
      <c r="AD62" s="67">
        <f t="shared" si="14"/>
        <v>321.59449999999998</v>
      </c>
      <c r="AF62" s="67">
        <f t="shared" si="26"/>
        <v>156</v>
      </c>
      <c r="AG62" s="36">
        <f>AF62*VLOOKUP(AF62*10000,DATA!$B$39:$E$43,3,TRUE)+VLOOKUP(AF62*10000,DATA!$B$39:$E$43,4,TRUE)/10000</f>
        <v>65</v>
      </c>
      <c r="AH62" s="36">
        <f t="shared" si="15"/>
        <v>91</v>
      </c>
      <c r="AI62" s="36">
        <f>VLOOKUP(AH62*10000,DATA!$B$55:$D$63,3,TRUE)/10000</f>
        <v>95</v>
      </c>
      <c r="AJ62" s="11"/>
      <c r="AK62" s="11"/>
      <c r="AL62" s="36">
        <f t="shared" si="27"/>
        <v>22.994399999999999</v>
      </c>
      <c r="AM62" s="36">
        <f t="shared" si="16"/>
        <v>117.9944</v>
      </c>
      <c r="AN62" s="36">
        <f t="shared" si="17"/>
        <v>0</v>
      </c>
      <c r="AO62" s="66">
        <f>ROUNDDOWN((AN62*VLOOKUP(AN62*10000,DATA!$B$120:$E$127,3,TRUE)-VLOOKUP(AN62*10000,DATA!$B$120:$E$127,4,TRUE))*1.021,4)</f>
        <v>0</v>
      </c>
      <c r="AP62" s="36">
        <f>AF62*VLOOKUP(AF62*10000,DATA!$B$141:$E$146,3,TRUE)+VLOOKUP(AF62*10000,DATA!$B$141:$E$146,4,TRUE)/10000</f>
        <v>55</v>
      </c>
      <c r="AQ62" s="36">
        <f t="shared" si="18"/>
        <v>101</v>
      </c>
      <c r="AR62" s="36">
        <f>VLOOKUP(S62*10000,DATA!B$154:D$157,3,TRUE)/10000</f>
        <v>43</v>
      </c>
      <c r="AS62" s="11"/>
      <c r="AT62" s="11"/>
      <c r="AU62" s="36">
        <f t="shared" si="19"/>
        <v>22.994399999999999</v>
      </c>
      <c r="AV62" s="36">
        <f t="shared" si="20"/>
        <v>65.994399999999999</v>
      </c>
      <c r="AW62" s="36">
        <f t="shared" si="21"/>
        <v>35</v>
      </c>
      <c r="AX62" s="66">
        <f>IF(AQ62&lt;=DATA!$E$23,0,計算表!AW62*0.1+0.5)</f>
        <v>4</v>
      </c>
      <c r="AY62" s="66">
        <f>IF(AF62&lt;DATA!$E$22,0,AF62*DATA!$E$19)</f>
        <v>14.273999999999999</v>
      </c>
      <c r="AZ62" s="66">
        <f>IF(AF62&lt;DATA!$E$22,0,AF62*DATA!$E$20)</f>
        <v>7.7843999999999998</v>
      </c>
      <c r="BA62" s="66">
        <f>AF62*DATA!$E$21</f>
        <v>0.93600000000000005</v>
      </c>
      <c r="BB62" s="67">
        <f t="shared" si="22"/>
        <v>129.00560000000002</v>
      </c>
    </row>
    <row r="63" spans="2:54">
      <c r="B63" s="36">
        <f>DATA!$E$18</f>
        <v>400</v>
      </c>
      <c r="C63" s="36">
        <f t="shared" si="23"/>
        <v>157</v>
      </c>
      <c r="D63" s="36">
        <f t="shared" si="4"/>
        <v>321.59449999999998</v>
      </c>
      <c r="E63" s="36">
        <f t="shared" si="5"/>
        <v>129.7782</v>
      </c>
      <c r="F63" s="36">
        <f t="shared" si="6"/>
        <v>451.37270000000001</v>
      </c>
      <c r="G63" s="51"/>
      <c r="H63" s="67">
        <f t="shared" si="24"/>
        <v>400</v>
      </c>
      <c r="I63" s="36">
        <f>H63*VLOOKUP(H63*10000,DATA!$B$39:$E$43,3,TRUE)+VLOOKUP(H63*10000,DATA!$B$39:$E$43,4,TRUE)/10000</f>
        <v>124</v>
      </c>
      <c r="J63" s="36">
        <f t="shared" si="25"/>
        <v>276</v>
      </c>
      <c r="K63" s="36">
        <f>VLOOKUP(J63*10000,DATA!$B$55:$D$63,3,TRUE)/10000</f>
        <v>88</v>
      </c>
      <c r="L63" s="36">
        <f>IF(AH63&lt;=58,
VLOOKUP(J63,DATA!$B$72:$D$75,3,TRUE)/10000,0)</f>
        <v>0</v>
      </c>
      <c r="M63" s="36" cm="1">
        <f t="array" ref="M63">_xlfn.IFS(
J63&lt;=900,VLOOKUP(AH63*10000,DATA!$B$86:$F$96,3,TRUE)/10000,
J63&lt;=950,VLOOKUP(AH63*10000,DATA!$B$86:$F$96,4,TRUE)/10000,
J63&lt;=900,VLOOKUP(AH63*10000,DATA!$B$86:$F$96,5,TRUE)/10000,
TRUE,0)</f>
        <v>38</v>
      </c>
      <c r="N63" s="36">
        <f t="shared" si="7"/>
        <v>58.96</v>
      </c>
      <c r="O63" s="36">
        <f t="shared" si="8"/>
        <v>184.96</v>
      </c>
      <c r="P63" s="36">
        <f t="shared" si="9"/>
        <v>91</v>
      </c>
      <c r="Q63" s="66">
        <f>ROUNDDOWN((P63*VLOOKUP(P63*10000,DATA!$B$120:$E$127,3,TRUE)-VLOOKUP(P63*10000,DATA!$B$120:$E$127,4,TRUE))*1.021,4)</f>
        <v>4.6455000000000002</v>
      </c>
      <c r="R63" s="36">
        <f>H63*VLOOKUP(H63*10000,DATA!$B$141:$E$146,3,TRUE)+VLOOKUP(H63*10000,DATA!$B$141:$E$146,4,TRUE)/10000</f>
        <v>124</v>
      </c>
      <c r="S63" s="36">
        <f t="shared" si="10"/>
        <v>276</v>
      </c>
      <c r="T63" s="36">
        <f>VLOOKUP(S63*10000,DATA!B$154:D$157,3,TRUE)/10000</f>
        <v>43</v>
      </c>
      <c r="U63" s="36">
        <f>IF(AQ63&lt;=58,
VLOOKUP(S63*10000,DATA!B$165:D$168,3,TRUE)/10000,
0)</f>
        <v>0</v>
      </c>
      <c r="V63" s="36" cm="1">
        <f t="array" ref="V63">_xlfn.IFS(
S63&lt;=900,
VLOOKUP(AQ63*10000,DATA!B$177:F$186,3,TRUE)/10000,
S63&lt;=950,
VLOOKUP(AQ63*10000,DATA!B$177:F$186,4,TRUE)/10000,
S63&lt;=1000,
VLOOKUP(AQ63*10000,DATA!B$177:F$186,5,TRUE)/10000,
TRUE,0)</f>
        <v>31</v>
      </c>
      <c r="W63" s="36">
        <f t="shared" si="11"/>
        <v>58.96</v>
      </c>
      <c r="X63" s="36">
        <f t="shared" si="12"/>
        <v>132.96</v>
      </c>
      <c r="Y63" s="36">
        <f t="shared" si="13"/>
        <v>143</v>
      </c>
      <c r="Z63" s="66">
        <f>IF(S63&lt;=DATA!$E$23,0,計算表!Y63*0.1+0.5)</f>
        <v>14.8</v>
      </c>
      <c r="AA63" s="66">
        <f>H63*DATA!$E$19</f>
        <v>36.6</v>
      </c>
      <c r="AB63" s="66">
        <f>H63*DATA!$E$20</f>
        <v>19.96</v>
      </c>
      <c r="AC63" s="66">
        <f>H63*DATA!$E$21</f>
        <v>2.4</v>
      </c>
      <c r="AD63" s="67">
        <f t="shared" si="14"/>
        <v>321.59449999999998</v>
      </c>
      <c r="AF63" s="67">
        <f t="shared" si="26"/>
        <v>157</v>
      </c>
      <c r="AG63" s="36">
        <f>AF63*VLOOKUP(AF63*10000,DATA!$B$39:$E$43,3,TRUE)+VLOOKUP(AF63*10000,DATA!$B$39:$E$43,4,TRUE)/10000</f>
        <v>65</v>
      </c>
      <c r="AH63" s="36">
        <f t="shared" si="15"/>
        <v>92</v>
      </c>
      <c r="AI63" s="36">
        <f>VLOOKUP(AH63*10000,DATA!$B$55:$D$63,3,TRUE)/10000</f>
        <v>95</v>
      </c>
      <c r="AJ63" s="11"/>
      <c r="AK63" s="11"/>
      <c r="AL63" s="36">
        <f t="shared" si="27"/>
        <v>23.1418</v>
      </c>
      <c r="AM63" s="36">
        <f t="shared" si="16"/>
        <v>118.1418</v>
      </c>
      <c r="AN63" s="36">
        <f t="shared" si="17"/>
        <v>0</v>
      </c>
      <c r="AO63" s="66">
        <f>ROUNDDOWN((AN63*VLOOKUP(AN63*10000,DATA!$B$120:$E$127,3,TRUE)-VLOOKUP(AN63*10000,DATA!$B$120:$E$127,4,TRUE))*1.021,4)</f>
        <v>0</v>
      </c>
      <c r="AP63" s="36">
        <f>AF63*VLOOKUP(AF63*10000,DATA!$B$141:$E$146,3,TRUE)+VLOOKUP(AF63*10000,DATA!$B$141:$E$146,4,TRUE)/10000</f>
        <v>55</v>
      </c>
      <c r="AQ63" s="36">
        <f t="shared" si="18"/>
        <v>102</v>
      </c>
      <c r="AR63" s="36">
        <f>VLOOKUP(S63*10000,DATA!B$154:D$157,3,TRUE)/10000</f>
        <v>43</v>
      </c>
      <c r="AS63" s="11"/>
      <c r="AT63" s="11"/>
      <c r="AU63" s="36">
        <f t="shared" si="19"/>
        <v>23.1418</v>
      </c>
      <c r="AV63" s="36">
        <f t="shared" si="20"/>
        <v>66.141800000000003</v>
      </c>
      <c r="AW63" s="36">
        <f t="shared" si="21"/>
        <v>35.799999999999997</v>
      </c>
      <c r="AX63" s="66">
        <f>IF(AQ63&lt;=DATA!$E$23,0,計算表!AW63*0.1+0.5)</f>
        <v>4.08</v>
      </c>
      <c r="AY63" s="66">
        <f>IF(AF63&lt;DATA!$E$22,0,AF63*DATA!$E$19)</f>
        <v>14.365499999999999</v>
      </c>
      <c r="AZ63" s="66">
        <f>IF(AF63&lt;DATA!$E$22,0,AF63*DATA!$E$20)</f>
        <v>7.8342999999999998</v>
      </c>
      <c r="BA63" s="66">
        <f>AF63*DATA!$E$21</f>
        <v>0.94200000000000006</v>
      </c>
      <c r="BB63" s="67">
        <f t="shared" si="22"/>
        <v>129.7782</v>
      </c>
    </row>
    <row r="64" spans="2:54">
      <c r="B64" s="36">
        <f>DATA!$E$18</f>
        <v>400</v>
      </c>
      <c r="C64" s="36">
        <f t="shared" si="23"/>
        <v>158</v>
      </c>
      <c r="D64" s="36">
        <f t="shared" si="4"/>
        <v>321.59449999999998</v>
      </c>
      <c r="E64" s="36">
        <f t="shared" si="5"/>
        <v>130.54080000000002</v>
      </c>
      <c r="F64" s="36">
        <f t="shared" si="6"/>
        <v>452.13530000000003</v>
      </c>
      <c r="G64" s="51"/>
      <c r="H64" s="67">
        <f t="shared" si="24"/>
        <v>400</v>
      </c>
      <c r="I64" s="36">
        <f>H64*VLOOKUP(H64*10000,DATA!$B$39:$E$43,3,TRUE)+VLOOKUP(H64*10000,DATA!$B$39:$E$43,4,TRUE)/10000</f>
        <v>124</v>
      </c>
      <c r="J64" s="36">
        <f t="shared" si="25"/>
        <v>276</v>
      </c>
      <c r="K64" s="36">
        <f>VLOOKUP(J64*10000,DATA!$B$55:$D$63,3,TRUE)/10000</f>
        <v>88</v>
      </c>
      <c r="L64" s="36">
        <f>IF(AH64&lt;=58,
VLOOKUP(J64,DATA!$B$72:$D$75,3,TRUE)/10000,0)</f>
        <v>0</v>
      </c>
      <c r="M64" s="36" cm="1">
        <f t="array" ref="M64">_xlfn.IFS(
J64&lt;=900,VLOOKUP(AH64*10000,DATA!$B$86:$F$96,3,TRUE)/10000,
J64&lt;=950,VLOOKUP(AH64*10000,DATA!$B$86:$F$96,4,TRUE)/10000,
J64&lt;=900,VLOOKUP(AH64*10000,DATA!$B$86:$F$96,5,TRUE)/10000,
TRUE,0)</f>
        <v>38</v>
      </c>
      <c r="N64" s="36">
        <f t="shared" si="7"/>
        <v>58.96</v>
      </c>
      <c r="O64" s="36">
        <f t="shared" si="8"/>
        <v>184.96</v>
      </c>
      <c r="P64" s="36">
        <f t="shared" si="9"/>
        <v>91</v>
      </c>
      <c r="Q64" s="66">
        <f>ROUNDDOWN((P64*VLOOKUP(P64*10000,DATA!$B$120:$E$127,3,TRUE)-VLOOKUP(P64*10000,DATA!$B$120:$E$127,4,TRUE))*1.021,4)</f>
        <v>4.6455000000000002</v>
      </c>
      <c r="R64" s="36">
        <f>H64*VLOOKUP(H64*10000,DATA!$B$141:$E$146,3,TRUE)+VLOOKUP(H64*10000,DATA!$B$141:$E$146,4,TRUE)/10000</f>
        <v>124</v>
      </c>
      <c r="S64" s="36">
        <f t="shared" si="10"/>
        <v>276</v>
      </c>
      <c r="T64" s="36">
        <f>VLOOKUP(S64*10000,DATA!B$154:D$157,3,TRUE)/10000</f>
        <v>43</v>
      </c>
      <c r="U64" s="36">
        <f>IF(AQ64&lt;=58,
VLOOKUP(S64*10000,DATA!B$165:D$168,3,TRUE)/10000,
0)</f>
        <v>0</v>
      </c>
      <c r="V64" s="36" cm="1">
        <f t="array" ref="V64">_xlfn.IFS(
S64&lt;=900,
VLOOKUP(AQ64*10000,DATA!B$177:F$186,3,TRUE)/10000,
S64&lt;=950,
VLOOKUP(AQ64*10000,DATA!B$177:F$186,4,TRUE)/10000,
S64&lt;=1000,
VLOOKUP(AQ64*10000,DATA!B$177:F$186,5,TRUE)/10000,
TRUE,0)</f>
        <v>31</v>
      </c>
      <c r="W64" s="36">
        <f t="shared" si="11"/>
        <v>58.96</v>
      </c>
      <c r="X64" s="36">
        <f t="shared" si="12"/>
        <v>132.96</v>
      </c>
      <c r="Y64" s="36">
        <f t="shared" si="13"/>
        <v>143</v>
      </c>
      <c r="Z64" s="66">
        <f>IF(S64&lt;=DATA!$E$23,0,計算表!Y64*0.1+0.5)</f>
        <v>14.8</v>
      </c>
      <c r="AA64" s="66">
        <f>H64*DATA!$E$19</f>
        <v>36.6</v>
      </c>
      <c r="AB64" s="66">
        <f>H64*DATA!$E$20</f>
        <v>19.96</v>
      </c>
      <c r="AC64" s="66">
        <f>H64*DATA!$E$21</f>
        <v>2.4</v>
      </c>
      <c r="AD64" s="67">
        <f t="shared" si="14"/>
        <v>321.59449999999998</v>
      </c>
      <c r="AF64" s="67">
        <f t="shared" si="26"/>
        <v>158</v>
      </c>
      <c r="AG64" s="36">
        <f>AF64*VLOOKUP(AF64*10000,DATA!$B$39:$E$43,3,TRUE)+VLOOKUP(AF64*10000,DATA!$B$39:$E$43,4,TRUE)/10000</f>
        <v>65</v>
      </c>
      <c r="AH64" s="36">
        <f t="shared" si="15"/>
        <v>93</v>
      </c>
      <c r="AI64" s="36">
        <f>VLOOKUP(AH64*10000,DATA!$B$55:$D$63,3,TRUE)/10000</f>
        <v>95</v>
      </c>
      <c r="AJ64" s="11"/>
      <c r="AK64" s="11"/>
      <c r="AL64" s="36">
        <f t="shared" si="27"/>
        <v>23.289200000000001</v>
      </c>
      <c r="AM64" s="36">
        <f t="shared" si="16"/>
        <v>118.28919999999999</v>
      </c>
      <c r="AN64" s="36">
        <f t="shared" si="17"/>
        <v>0</v>
      </c>
      <c r="AO64" s="66">
        <f>ROUNDDOWN((AN64*VLOOKUP(AN64*10000,DATA!$B$120:$E$127,3,TRUE)-VLOOKUP(AN64*10000,DATA!$B$120:$E$127,4,TRUE))*1.021,4)</f>
        <v>0</v>
      </c>
      <c r="AP64" s="36">
        <f>AF64*VLOOKUP(AF64*10000,DATA!$B$141:$E$146,3,TRUE)+VLOOKUP(AF64*10000,DATA!$B$141:$E$146,4,TRUE)/10000</f>
        <v>55</v>
      </c>
      <c r="AQ64" s="36">
        <f t="shared" si="18"/>
        <v>103</v>
      </c>
      <c r="AR64" s="36">
        <f>VLOOKUP(S64*10000,DATA!B$154:D$157,3,TRUE)/10000</f>
        <v>43</v>
      </c>
      <c r="AS64" s="11"/>
      <c r="AT64" s="11"/>
      <c r="AU64" s="36">
        <f t="shared" si="19"/>
        <v>23.289200000000001</v>
      </c>
      <c r="AV64" s="36">
        <f t="shared" si="20"/>
        <v>66.289199999999994</v>
      </c>
      <c r="AW64" s="36">
        <f t="shared" si="21"/>
        <v>36.700000000000003</v>
      </c>
      <c r="AX64" s="66">
        <f>IF(AQ64&lt;=DATA!$E$23,0,計算表!AW64*0.1+0.5)</f>
        <v>4.17</v>
      </c>
      <c r="AY64" s="66">
        <f>IF(AF64&lt;DATA!$E$22,0,AF64*DATA!$E$19)</f>
        <v>14.456999999999999</v>
      </c>
      <c r="AZ64" s="66">
        <f>IF(AF64&lt;DATA!$E$22,0,AF64*DATA!$E$20)</f>
        <v>7.8841999999999999</v>
      </c>
      <c r="BA64" s="66">
        <f>AF64*DATA!$E$21</f>
        <v>0.94800000000000006</v>
      </c>
      <c r="BB64" s="67">
        <f t="shared" si="22"/>
        <v>130.54080000000002</v>
      </c>
    </row>
    <row r="65" spans="2:54">
      <c r="B65" s="36">
        <f>DATA!$E$18</f>
        <v>400</v>
      </c>
      <c r="C65" s="36">
        <f t="shared" si="23"/>
        <v>159</v>
      </c>
      <c r="D65" s="36">
        <f t="shared" si="4"/>
        <v>321.59449999999998</v>
      </c>
      <c r="E65" s="36">
        <f t="shared" si="5"/>
        <v>131.3134</v>
      </c>
      <c r="F65" s="36">
        <f t="shared" si="6"/>
        <v>452.90789999999998</v>
      </c>
      <c r="G65" s="51"/>
      <c r="H65" s="67">
        <f t="shared" si="24"/>
        <v>400</v>
      </c>
      <c r="I65" s="36">
        <f>H65*VLOOKUP(H65*10000,DATA!$B$39:$E$43,3,TRUE)+VLOOKUP(H65*10000,DATA!$B$39:$E$43,4,TRUE)/10000</f>
        <v>124</v>
      </c>
      <c r="J65" s="36">
        <f t="shared" si="25"/>
        <v>276</v>
      </c>
      <c r="K65" s="36">
        <f>VLOOKUP(J65*10000,DATA!$B$55:$D$63,3,TRUE)/10000</f>
        <v>88</v>
      </c>
      <c r="L65" s="36">
        <f>IF(AH65&lt;=58,
VLOOKUP(J65,DATA!$B$72:$D$75,3,TRUE)/10000,0)</f>
        <v>0</v>
      </c>
      <c r="M65" s="36" cm="1">
        <f t="array" ref="M65">_xlfn.IFS(
J65&lt;=900,VLOOKUP(AH65*10000,DATA!$B$86:$F$96,3,TRUE)/10000,
J65&lt;=950,VLOOKUP(AH65*10000,DATA!$B$86:$F$96,4,TRUE)/10000,
J65&lt;=900,VLOOKUP(AH65*10000,DATA!$B$86:$F$96,5,TRUE)/10000,
TRUE,0)</f>
        <v>38</v>
      </c>
      <c r="N65" s="36">
        <f t="shared" si="7"/>
        <v>58.96</v>
      </c>
      <c r="O65" s="36">
        <f t="shared" si="8"/>
        <v>184.96</v>
      </c>
      <c r="P65" s="36">
        <f t="shared" si="9"/>
        <v>91</v>
      </c>
      <c r="Q65" s="66">
        <f>ROUNDDOWN((P65*VLOOKUP(P65*10000,DATA!$B$120:$E$127,3,TRUE)-VLOOKUP(P65*10000,DATA!$B$120:$E$127,4,TRUE))*1.021,4)</f>
        <v>4.6455000000000002</v>
      </c>
      <c r="R65" s="36">
        <f>H65*VLOOKUP(H65*10000,DATA!$B$141:$E$146,3,TRUE)+VLOOKUP(H65*10000,DATA!$B$141:$E$146,4,TRUE)/10000</f>
        <v>124</v>
      </c>
      <c r="S65" s="36">
        <f t="shared" si="10"/>
        <v>276</v>
      </c>
      <c r="T65" s="36">
        <f>VLOOKUP(S65*10000,DATA!B$154:D$157,3,TRUE)/10000</f>
        <v>43</v>
      </c>
      <c r="U65" s="36">
        <f>IF(AQ65&lt;=58,
VLOOKUP(S65*10000,DATA!B$165:D$168,3,TRUE)/10000,
0)</f>
        <v>0</v>
      </c>
      <c r="V65" s="36" cm="1">
        <f t="array" ref="V65">_xlfn.IFS(
S65&lt;=900,
VLOOKUP(AQ65*10000,DATA!B$177:F$186,3,TRUE)/10000,
S65&lt;=950,
VLOOKUP(AQ65*10000,DATA!B$177:F$186,4,TRUE)/10000,
S65&lt;=1000,
VLOOKUP(AQ65*10000,DATA!B$177:F$186,5,TRUE)/10000,
TRUE,0)</f>
        <v>31</v>
      </c>
      <c r="W65" s="36">
        <f t="shared" si="11"/>
        <v>58.96</v>
      </c>
      <c r="X65" s="36">
        <f t="shared" si="12"/>
        <v>132.96</v>
      </c>
      <c r="Y65" s="36">
        <f t="shared" si="13"/>
        <v>143</v>
      </c>
      <c r="Z65" s="66">
        <f>IF(S65&lt;=DATA!$E$23,0,計算表!Y65*0.1+0.5)</f>
        <v>14.8</v>
      </c>
      <c r="AA65" s="66">
        <f>H65*DATA!$E$19</f>
        <v>36.6</v>
      </c>
      <c r="AB65" s="66">
        <f>H65*DATA!$E$20</f>
        <v>19.96</v>
      </c>
      <c r="AC65" s="66">
        <f>H65*DATA!$E$21</f>
        <v>2.4</v>
      </c>
      <c r="AD65" s="67">
        <f t="shared" si="14"/>
        <v>321.59449999999998</v>
      </c>
      <c r="AF65" s="67">
        <f t="shared" si="26"/>
        <v>159</v>
      </c>
      <c r="AG65" s="36">
        <f>AF65*VLOOKUP(AF65*10000,DATA!$B$39:$E$43,3,TRUE)+VLOOKUP(AF65*10000,DATA!$B$39:$E$43,4,TRUE)/10000</f>
        <v>65</v>
      </c>
      <c r="AH65" s="36">
        <f t="shared" si="15"/>
        <v>94</v>
      </c>
      <c r="AI65" s="36">
        <f>VLOOKUP(AH65*10000,DATA!$B$55:$D$63,3,TRUE)/10000</f>
        <v>95</v>
      </c>
      <c r="AJ65" s="11"/>
      <c r="AK65" s="11"/>
      <c r="AL65" s="36">
        <f t="shared" si="27"/>
        <v>23.436599999999999</v>
      </c>
      <c r="AM65" s="36">
        <f t="shared" si="16"/>
        <v>118.4366</v>
      </c>
      <c r="AN65" s="36">
        <f t="shared" si="17"/>
        <v>0</v>
      </c>
      <c r="AO65" s="66">
        <f>ROUNDDOWN((AN65*VLOOKUP(AN65*10000,DATA!$B$120:$E$127,3,TRUE)-VLOOKUP(AN65*10000,DATA!$B$120:$E$127,4,TRUE))*1.021,4)</f>
        <v>0</v>
      </c>
      <c r="AP65" s="36">
        <f>AF65*VLOOKUP(AF65*10000,DATA!$B$141:$E$146,3,TRUE)+VLOOKUP(AF65*10000,DATA!$B$141:$E$146,4,TRUE)/10000</f>
        <v>55</v>
      </c>
      <c r="AQ65" s="36">
        <f t="shared" si="18"/>
        <v>104</v>
      </c>
      <c r="AR65" s="36">
        <f>VLOOKUP(S65*10000,DATA!B$154:D$157,3,TRUE)/10000</f>
        <v>43</v>
      </c>
      <c r="AS65" s="11"/>
      <c r="AT65" s="11"/>
      <c r="AU65" s="36">
        <f t="shared" si="19"/>
        <v>23.436599999999999</v>
      </c>
      <c r="AV65" s="36">
        <f t="shared" si="20"/>
        <v>66.436599999999999</v>
      </c>
      <c r="AW65" s="36">
        <f t="shared" si="21"/>
        <v>37.5</v>
      </c>
      <c r="AX65" s="66">
        <f>IF(AQ65&lt;=DATA!$E$23,0,計算表!AW65*0.1+0.5)</f>
        <v>4.25</v>
      </c>
      <c r="AY65" s="66">
        <f>IF(AF65&lt;DATA!$E$22,0,AF65*DATA!$E$19)</f>
        <v>14.548499999999999</v>
      </c>
      <c r="AZ65" s="66">
        <f>IF(AF65&lt;DATA!$E$22,0,AF65*DATA!$E$20)</f>
        <v>7.9340999999999999</v>
      </c>
      <c r="BA65" s="66">
        <f>AF65*DATA!$E$21</f>
        <v>0.95400000000000007</v>
      </c>
      <c r="BB65" s="67">
        <f t="shared" si="22"/>
        <v>131.3134</v>
      </c>
    </row>
    <row r="66" spans="2:54">
      <c r="B66" s="36">
        <f>DATA!$E$18</f>
        <v>400</v>
      </c>
      <c r="C66" s="36">
        <f t="shared" si="23"/>
        <v>160</v>
      </c>
      <c r="D66" s="36">
        <f t="shared" si="4"/>
        <v>321.59449999999998</v>
      </c>
      <c r="E66" s="36">
        <f t="shared" si="5"/>
        <v>132.07599999999999</v>
      </c>
      <c r="F66" s="36">
        <f t="shared" si="6"/>
        <v>453.67049999999995</v>
      </c>
      <c r="G66" s="51"/>
      <c r="H66" s="67">
        <f t="shared" si="24"/>
        <v>400</v>
      </c>
      <c r="I66" s="36">
        <f>H66*VLOOKUP(H66*10000,DATA!$B$39:$E$43,3,TRUE)+VLOOKUP(H66*10000,DATA!$B$39:$E$43,4,TRUE)/10000</f>
        <v>124</v>
      </c>
      <c r="J66" s="36">
        <f t="shared" si="25"/>
        <v>276</v>
      </c>
      <c r="K66" s="36">
        <f>VLOOKUP(J66*10000,DATA!$B$55:$D$63,3,TRUE)/10000</f>
        <v>88</v>
      </c>
      <c r="L66" s="36">
        <f>IF(AH66&lt;=58,
VLOOKUP(J66,DATA!$B$72:$D$75,3,TRUE)/10000,0)</f>
        <v>0</v>
      </c>
      <c r="M66" s="36" cm="1">
        <f t="array" ref="M66">_xlfn.IFS(
J66&lt;=900,VLOOKUP(AH66*10000,DATA!$B$86:$F$96,3,TRUE)/10000,
J66&lt;=950,VLOOKUP(AH66*10000,DATA!$B$86:$F$96,4,TRUE)/10000,
J66&lt;=900,VLOOKUP(AH66*10000,DATA!$B$86:$F$96,5,TRUE)/10000,
TRUE,0)</f>
        <v>38</v>
      </c>
      <c r="N66" s="36">
        <f t="shared" si="7"/>
        <v>58.96</v>
      </c>
      <c r="O66" s="36">
        <f t="shared" si="8"/>
        <v>184.96</v>
      </c>
      <c r="P66" s="36">
        <f t="shared" si="9"/>
        <v>91</v>
      </c>
      <c r="Q66" s="66">
        <f>ROUNDDOWN((P66*VLOOKUP(P66*10000,DATA!$B$120:$E$127,3,TRUE)-VLOOKUP(P66*10000,DATA!$B$120:$E$127,4,TRUE))*1.021,4)</f>
        <v>4.6455000000000002</v>
      </c>
      <c r="R66" s="36">
        <f>H66*VLOOKUP(H66*10000,DATA!$B$141:$E$146,3,TRUE)+VLOOKUP(H66*10000,DATA!$B$141:$E$146,4,TRUE)/10000</f>
        <v>124</v>
      </c>
      <c r="S66" s="36">
        <f t="shared" si="10"/>
        <v>276</v>
      </c>
      <c r="T66" s="36">
        <f>VLOOKUP(S66*10000,DATA!B$154:D$157,3,TRUE)/10000</f>
        <v>43</v>
      </c>
      <c r="U66" s="36">
        <f>IF(AQ66&lt;=58,
VLOOKUP(S66*10000,DATA!B$165:D$168,3,TRUE)/10000,
0)</f>
        <v>0</v>
      </c>
      <c r="V66" s="36" cm="1">
        <f t="array" ref="V66">_xlfn.IFS(
S66&lt;=900,
VLOOKUP(AQ66*10000,DATA!B$177:F$186,3,TRUE)/10000,
S66&lt;=950,
VLOOKUP(AQ66*10000,DATA!B$177:F$186,4,TRUE)/10000,
S66&lt;=1000,
VLOOKUP(AQ66*10000,DATA!B$177:F$186,5,TRUE)/10000,
TRUE,0)</f>
        <v>31</v>
      </c>
      <c r="W66" s="36">
        <f t="shared" si="11"/>
        <v>58.96</v>
      </c>
      <c r="X66" s="36">
        <f t="shared" si="12"/>
        <v>132.96</v>
      </c>
      <c r="Y66" s="36">
        <f t="shared" si="13"/>
        <v>143</v>
      </c>
      <c r="Z66" s="66">
        <f>IF(S66&lt;=DATA!$E$23,0,計算表!Y66*0.1+0.5)</f>
        <v>14.8</v>
      </c>
      <c r="AA66" s="66">
        <f>H66*DATA!$E$19</f>
        <v>36.6</v>
      </c>
      <c r="AB66" s="66">
        <f>H66*DATA!$E$20</f>
        <v>19.96</v>
      </c>
      <c r="AC66" s="66">
        <f>H66*DATA!$E$21</f>
        <v>2.4</v>
      </c>
      <c r="AD66" s="67">
        <f t="shared" si="14"/>
        <v>321.59449999999998</v>
      </c>
      <c r="AF66" s="67">
        <f t="shared" si="26"/>
        <v>160</v>
      </c>
      <c r="AG66" s="36">
        <f>AF66*VLOOKUP(AF66*10000,DATA!$B$39:$E$43,3,TRUE)+VLOOKUP(AF66*10000,DATA!$B$39:$E$43,4,TRUE)/10000</f>
        <v>65</v>
      </c>
      <c r="AH66" s="36">
        <f t="shared" si="15"/>
        <v>95</v>
      </c>
      <c r="AI66" s="36">
        <f>VLOOKUP(AH66*10000,DATA!$B$55:$D$63,3,TRUE)/10000</f>
        <v>95</v>
      </c>
      <c r="AJ66" s="11"/>
      <c r="AK66" s="11"/>
      <c r="AL66" s="36">
        <f t="shared" si="27"/>
        <v>23.584000000000003</v>
      </c>
      <c r="AM66" s="36">
        <f t="shared" si="16"/>
        <v>118.584</v>
      </c>
      <c r="AN66" s="36">
        <f t="shared" si="17"/>
        <v>0</v>
      </c>
      <c r="AO66" s="66">
        <f>ROUNDDOWN((AN66*VLOOKUP(AN66*10000,DATA!$B$120:$E$127,3,TRUE)-VLOOKUP(AN66*10000,DATA!$B$120:$E$127,4,TRUE))*1.021,4)</f>
        <v>0</v>
      </c>
      <c r="AP66" s="36">
        <f>AF66*VLOOKUP(AF66*10000,DATA!$B$141:$E$146,3,TRUE)+VLOOKUP(AF66*10000,DATA!$B$141:$E$146,4,TRUE)/10000</f>
        <v>55</v>
      </c>
      <c r="AQ66" s="36">
        <f t="shared" si="18"/>
        <v>105</v>
      </c>
      <c r="AR66" s="36">
        <f>VLOOKUP(S66*10000,DATA!B$154:D$157,3,TRUE)/10000</f>
        <v>43</v>
      </c>
      <c r="AS66" s="11"/>
      <c r="AT66" s="11"/>
      <c r="AU66" s="36">
        <f t="shared" si="19"/>
        <v>23.584000000000003</v>
      </c>
      <c r="AV66" s="36">
        <f t="shared" si="20"/>
        <v>66.584000000000003</v>
      </c>
      <c r="AW66" s="36">
        <f t="shared" si="21"/>
        <v>38.4</v>
      </c>
      <c r="AX66" s="66">
        <f>IF(AQ66&lt;=DATA!$E$23,0,計算表!AW66*0.1+0.5)</f>
        <v>4.34</v>
      </c>
      <c r="AY66" s="66">
        <f>IF(AF66&lt;DATA!$E$22,0,AF66*DATA!$E$19)</f>
        <v>14.64</v>
      </c>
      <c r="AZ66" s="66">
        <f>IF(AF66&lt;DATA!$E$22,0,AF66*DATA!$E$20)</f>
        <v>7.984</v>
      </c>
      <c r="BA66" s="66">
        <f>AF66*DATA!$E$21</f>
        <v>0.96</v>
      </c>
      <c r="BB66" s="67">
        <f t="shared" si="22"/>
        <v>132.07599999999999</v>
      </c>
    </row>
    <row r="67" spans="2:54">
      <c r="B67" s="36">
        <f>DATA!$E$18</f>
        <v>400</v>
      </c>
      <c r="C67" s="36">
        <f t="shared" si="23"/>
        <v>161</v>
      </c>
      <c r="D67" s="36">
        <f t="shared" si="4"/>
        <v>320.99240000000003</v>
      </c>
      <c r="E67" s="36">
        <f t="shared" si="5"/>
        <v>132.8486</v>
      </c>
      <c r="F67" s="36">
        <f t="shared" si="6"/>
        <v>453.84100000000001</v>
      </c>
      <c r="G67" s="51"/>
      <c r="H67" s="67">
        <f t="shared" si="24"/>
        <v>400</v>
      </c>
      <c r="I67" s="36">
        <f>H67*VLOOKUP(H67*10000,DATA!$B$39:$E$43,3,TRUE)+VLOOKUP(H67*10000,DATA!$B$39:$E$43,4,TRUE)/10000</f>
        <v>124</v>
      </c>
      <c r="J67" s="36">
        <f t="shared" si="25"/>
        <v>276</v>
      </c>
      <c r="K67" s="36">
        <f>VLOOKUP(J67*10000,DATA!$B$55:$D$63,3,TRUE)/10000</f>
        <v>88</v>
      </c>
      <c r="L67" s="36">
        <f>IF(AH67&lt;=58,
VLOOKUP(J67,DATA!$B$72:$D$75,3,TRUE)/10000,0)</f>
        <v>0</v>
      </c>
      <c r="M67" s="36" cm="1">
        <f t="array" ref="M67">_xlfn.IFS(
J67&lt;=900,VLOOKUP(AH67*10000,DATA!$B$86:$F$96,3,TRUE)/10000,
J67&lt;=950,VLOOKUP(AH67*10000,DATA!$B$86:$F$96,4,TRUE)/10000,
J67&lt;=900,VLOOKUP(AH67*10000,DATA!$B$86:$F$96,5,TRUE)/10000,
TRUE,0)</f>
        <v>36</v>
      </c>
      <c r="N67" s="36">
        <f t="shared" si="7"/>
        <v>58.96</v>
      </c>
      <c r="O67" s="36">
        <f t="shared" si="8"/>
        <v>182.96</v>
      </c>
      <c r="P67" s="36">
        <f t="shared" si="9"/>
        <v>93</v>
      </c>
      <c r="Q67" s="66">
        <f>ROUNDDOWN((P67*VLOOKUP(P67*10000,DATA!$B$120:$E$127,3,TRUE)-VLOOKUP(P67*10000,DATA!$B$120:$E$127,4,TRUE))*1.021,4)</f>
        <v>4.7476000000000003</v>
      </c>
      <c r="R67" s="36">
        <f>H67*VLOOKUP(H67*10000,DATA!$B$141:$E$146,3,TRUE)+VLOOKUP(H67*10000,DATA!$B$141:$E$146,4,TRUE)/10000</f>
        <v>124</v>
      </c>
      <c r="S67" s="36">
        <f t="shared" si="10"/>
        <v>276</v>
      </c>
      <c r="T67" s="36">
        <f>VLOOKUP(S67*10000,DATA!B$154:D$157,3,TRUE)/10000</f>
        <v>43</v>
      </c>
      <c r="U67" s="36">
        <f>IF(AQ67&lt;=58,
VLOOKUP(S67*10000,DATA!B$165:D$168,3,TRUE)/10000,
0)</f>
        <v>0</v>
      </c>
      <c r="V67" s="36" cm="1">
        <f t="array" ref="V67">_xlfn.IFS(
S67&lt;=900,
VLOOKUP(AQ67*10000,DATA!B$177:F$186,3,TRUE)/10000,
S67&lt;=950,
VLOOKUP(AQ67*10000,DATA!B$177:F$186,4,TRUE)/10000,
S67&lt;=1000,
VLOOKUP(AQ67*10000,DATA!B$177:F$186,5,TRUE)/10000,
TRUE,0)</f>
        <v>26</v>
      </c>
      <c r="W67" s="36">
        <f t="shared" si="11"/>
        <v>58.96</v>
      </c>
      <c r="X67" s="36">
        <f t="shared" si="12"/>
        <v>127.96000000000001</v>
      </c>
      <c r="Y67" s="36">
        <f t="shared" si="13"/>
        <v>148</v>
      </c>
      <c r="Z67" s="66">
        <f>IF(S67&lt;=DATA!$E$23,0,計算表!Y67*0.1+0.5)</f>
        <v>15.3</v>
      </c>
      <c r="AA67" s="66">
        <f>H67*DATA!$E$19</f>
        <v>36.6</v>
      </c>
      <c r="AB67" s="66">
        <f>H67*DATA!$E$20</f>
        <v>19.96</v>
      </c>
      <c r="AC67" s="66">
        <f>H67*DATA!$E$21</f>
        <v>2.4</v>
      </c>
      <c r="AD67" s="67">
        <f t="shared" si="14"/>
        <v>320.99240000000003</v>
      </c>
      <c r="AF67" s="67">
        <f t="shared" si="26"/>
        <v>161</v>
      </c>
      <c r="AG67" s="36">
        <f>AF67*VLOOKUP(AF67*10000,DATA!$B$39:$E$43,3,TRUE)+VLOOKUP(AF67*10000,DATA!$B$39:$E$43,4,TRUE)/10000</f>
        <v>65</v>
      </c>
      <c r="AH67" s="36">
        <f t="shared" si="15"/>
        <v>96</v>
      </c>
      <c r="AI67" s="36">
        <f>VLOOKUP(AH67*10000,DATA!$B$55:$D$63,3,TRUE)/10000</f>
        <v>95</v>
      </c>
      <c r="AJ67" s="11"/>
      <c r="AK67" s="11"/>
      <c r="AL67" s="36">
        <f t="shared" si="27"/>
        <v>23.731400000000001</v>
      </c>
      <c r="AM67" s="36">
        <f t="shared" si="16"/>
        <v>118.73140000000001</v>
      </c>
      <c r="AN67" s="36">
        <f t="shared" si="17"/>
        <v>0</v>
      </c>
      <c r="AO67" s="66">
        <f>ROUNDDOWN((AN67*VLOOKUP(AN67*10000,DATA!$B$120:$E$127,3,TRUE)-VLOOKUP(AN67*10000,DATA!$B$120:$E$127,4,TRUE))*1.021,4)</f>
        <v>0</v>
      </c>
      <c r="AP67" s="36">
        <f>AF67*VLOOKUP(AF67*10000,DATA!$B$141:$E$146,3,TRUE)+VLOOKUP(AF67*10000,DATA!$B$141:$E$146,4,TRUE)/10000</f>
        <v>55</v>
      </c>
      <c r="AQ67" s="36">
        <f t="shared" si="18"/>
        <v>106</v>
      </c>
      <c r="AR67" s="36">
        <f>VLOOKUP(S67*10000,DATA!B$154:D$157,3,TRUE)/10000</f>
        <v>43</v>
      </c>
      <c r="AS67" s="11"/>
      <c r="AT67" s="11"/>
      <c r="AU67" s="36">
        <f t="shared" si="19"/>
        <v>23.731400000000001</v>
      </c>
      <c r="AV67" s="36">
        <f t="shared" si="20"/>
        <v>66.731400000000008</v>
      </c>
      <c r="AW67" s="36">
        <f t="shared" si="21"/>
        <v>39.200000000000003</v>
      </c>
      <c r="AX67" s="66">
        <f>IF(AQ67&lt;=DATA!$E$23,0,計算表!AW67*0.1+0.5)</f>
        <v>4.42</v>
      </c>
      <c r="AY67" s="66">
        <f>IF(AF67&lt;DATA!$E$22,0,AF67*DATA!$E$19)</f>
        <v>14.7315</v>
      </c>
      <c r="AZ67" s="66">
        <f>IF(AF67&lt;DATA!$E$22,0,AF67*DATA!$E$20)</f>
        <v>8.0338999999999992</v>
      </c>
      <c r="BA67" s="66">
        <f>AF67*DATA!$E$21</f>
        <v>0.96599999999999997</v>
      </c>
      <c r="BB67" s="67">
        <f t="shared" si="22"/>
        <v>132.8486</v>
      </c>
    </row>
    <row r="68" spans="2:54">
      <c r="B68" s="36">
        <f>DATA!$E$18</f>
        <v>400</v>
      </c>
      <c r="C68" s="36">
        <f t="shared" si="23"/>
        <v>162</v>
      </c>
      <c r="D68" s="36">
        <f t="shared" si="4"/>
        <v>320.99240000000003</v>
      </c>
      <c r="E68" s="36">
        <f t="shared" si="5"/>
        <v>133.6112</v>
      </c>
      <c r="F68" s="36">
        <f t="shared" si="6"/>
        <v>454.60360000000003</v>
      </c>
      <c r="G68" s="51"/>
      <c r="H68" s="67">
        <f t="shared" si="24"/>
        <v>400</v>
      </c>
      <c r="I68" s="36">
        <f>H68*VLOOKUP(H68*10000,DATA!$B$39:$E$43,3,TRUE)+VLOOKUP(H68*10000,DATA!$B$39:$E$43,4,TRUE)/10000</f>
        <v>124</v>
      </c>
      <c r="J68" s="36">
        <f t="shared" si="25"/>
        <v>276</v>
      </c>
      <c r="K68" s="36">
        <f>VLOOKUP(J68*10000,DATA!$B$55:$D$63,3,TRUE)/10000</f>
        <v>88</v>
      </c>
      <c r="L68" s="36">
        <f>IF(AH68&lt;=58,
VLOOKUP(J68,DATA!$B$72:$D$75,3,TRUE)/10000,0)</f>
        <v>0</v>
      </c>
      <c r="M68" s="36" cm="1">
        <f t="array" ref="M68">_xlfn.IFS(
J68&lt;=900,VLOOKUP(AH68*10000,DATA!$B$86:$F$96,3,TRUE)/10000,
J68&lt;=950,VLOOKUP(AH68*10000,DATA!$B$86:$F$96,4,TRUE)/10000,
J68&lt;=900,VLOOKUP(AH68*10000,DATA!$B$86:$F$96,5,TRUE)/10000,
TRUE,0)</f>
        <v>36</v>
      </c>
      <c r="N68" s="36">
        <f t="shared" si="7"/>
        <v>58.96</v>
      </c>
      <c r="O68" s="36">
        <f t="shared" si="8"/>
        <v>182.96</v>
      </c>
      <c r="P68" s="36">
        <f t="shared" si="9"/>
        <v>93</v>
      </c>
      <c r="Q68" s="66">
        <f>ROUNDDOWN((P68*VLOOKUP(P68*10000,DATA!$B$120:$E$127,3,TRUE)-VLOOKUP(P68*10000,DATA!$B$120:$E$127,4,TRUE))*1.021,4)</f>
        <v>4.7476000000000003</v>
      </c>
      <c r="R68" s="36">
        <f>H68*VLOOKUP(H68*10000,DATA!$B$141:$E$146,3,TRUE)+VLOOKUP(H68*10000,DATA!$B$141:$E$146,4,TRUE)/10000</f>
        <v>124</v>
      </c>
      <c r="S68" s="36">
        <f t="shared" si="10"/>
        <v>276</v>
      </c>
      <c r="T68" s="36">
        <f>VLOOKUP(S68*10000,DATA!B$154:D$157,3,TRUE)/10000</f>
        <v>43</v>
      </c>
      <c r="U68" s="36">
        <f>IF(AQ68&lt;=58,
VLOOKUP(S68*10000,DATA!B$165:D$168,3,TRUE)/10000,
0)</f>
        <v>0</v>
      </c>
      <c r="V68" s="36" cm="1">
        <f t="array" ref="V68">_xlfn.IFS(
S68&lt;=900,
VLOOKUP(AQ68*10000,DATA!B$177:F$186,3,TRUE)/10000,
S68&lt;=950,
VLOOKUP(AQ68*10000,DATA!B$177:F$186,4,TRUE)/10000,
S68&lt;=1000,
VLOOKUP(AQ68*10000,DATA!B$177:F$186,5,TRUE)/10000,
TRUE,0)</f>
        <v>26</v>
      </c>
      <c r="W68" s="36">
        <f t="shared" si="11"/>
        <v>58.96</v>
      </c>
      <c r="X68" s="36">
        <f t="shared" si="12"/>
        <v>127.96000000000001</v>
      </c>
      <c r="Y68" s="36">
        <f t="shared" si="13"/>
        <v>148</v>
      </c>
      <c r="Z68" s="66">
        <f>IF(S68&lt;=DATA!$E$23,0,計算表!Y68*0.1+0.5)</f>
        <v>15.3</v>
      </c>
      <c r="AA68" s="66">
        <f>H68*DATA!$E$19</f>
        <v>36.6</v>
      </c>
      <c r="AB68" s="66">
        <f>H68*DATA!$E$20</f>
        <v>19.96</v>
      </c>
      <c r="AC68" s="66">
        <f>H68*DATA!$E$21</f>
        <v>2.4</v>
      </c>
      <c r="AD68" s="67">
        <f t="shared" si="14"/>
        <v>320.99240000000003</v>
      </c>
      <c r="AF68" s="67">
        <f t="shared" si="26"/>
        <v>162</v>
      </c>
      <c r="AG68" s="36">
        <f>AF68*VLOOKUP(AF68*10000,DATA!$B$39:$E$43,3,TRUE)+VLOOKUP(AF68*10000,DATA!$B$39:$E$43,4,TRUE)/10000</f>
        <v>65</v>
      </c>
      <c r="AH68" s="36">
        <f t="shared" si="15"/>
        <v>97</v>
      </c>
      <c r="AI68" s="36">
        <f>VLOOKUP(AH68*10000,DATA!$B$55:$D$63,3,TRUE)/10000</f>
        <v>95</v>
      </c>
      <c r="AJ68" s="11"/>
      <c r="AK68" s="11"/>
      <c r="AL68" s="36">
        <f t="shared" si="27"/>
        <v>23.878800000000002</v>
      </c>
      <c r="AM68" s="36">
        <f t="shared" si="16"/>
        <v>118.8788</v>
      </c>
      <c r="AN68" s="36">
        <f t="shared" si="17"/>
        <v>0</v>
      </c>
      <c r="AO68" s="66">
        <f>ROUNDDOWN((AN68*VLOOKUP(AN68*10000,DATA!$B$120:$E$127,3,TRUE)-VLOOKUP(AN68*10000,DATA!$B$120:$E$127,4,TRUE))*1.021,4)</f>
        <v>0</v>
      </c>
      <c r="AP68" s="36">
        <f>AF68*VLOOKUP(AF68*10000,DATA!$B$141:$E$146,3,TRUE)+VLOOKUP(AF68*10000,DATA!$B$141:$E$146,4,TRUE)/10000</f>
        <v>55</v>
      </c>
      <c r="AQ68" s="36">
        <f t="shared" si="18"/>
        <v>107</v>
      </c>
      <c r="AR68" s="36">
        <f>VLOOKUP(S68*10000,DATA!B$154:D$157,3,TRUE)/10000</f>
        <v>43</v>
      </c>
      <c r="AS68" s="11"/>
      <c r="AT68" s="11"/>
      <c r="AU68" s="36">
        <f t="shared" si="19"/>
        <v>23.878800000000002</v>
      </c>
      <c r="AV68" s="36">
        <f t="shared" si="20"/>
        <v>66.878799999999998</v>
      </c>
      <c r="AW68" s="36">
        <f t="shared" si="21"/>
        <v>40.1</v>
      </c>
      <c r="AX68" s="66">
        <f>IF(AQ68&lt;=DATA!$E$23,0,計算表!AW68*0.1+0.5)</f>
        <v>4.5100000000000007</v>
      </c>
      <c r="AY68" s="66">
        <f>IF(AF68&lt;DATA!$E$22,0,AF68*DATA!$E$19)</f>
        <v>14.823</v>
      </c>
      <c r="AZ68" s="66">
        <f>IF(AF68&lt;DATA!$E$22,0,AF68*DATA!$E$20)</f>
        <v>8.0838000000000001</v>
      </c>
      <c r="BA68" s="66">
        <f>AF68*DATA!$E$21</f>
        <v>0.97199999999999998</v>
      </c>
      <c r="BB68" s="67">
        <f t="shared" si="22"/>
        <v>133.6112</v>
      </c>
    </row>
    <row r="69" spans="2:54">
      <c r="B69" s="36">
        <f>DATA!$E$18</f>
        <v>400</v>
      </c>
      <c r="C69" s="36">
        <f t="shared" si="23"/>
        <v>163</v>
      </c>
      <c r="D69" s="36">
        <f t="shared" si="4"/>
        <v>320.99240000000003</v>
      </c>
      <c r="E69" s="36">
        <f t="shared" si="5"/>
        <v>134.40379999999999</v>
      </c>
      <c r="F69" s="36">
        <f t="shared" si="6"/>
        <v>455.39620000000002</v>
      </c>
      <c r="G69" s="51"/>
      <c r="H69" s="67">
        <f t="shared" si="24"/>
        <v>400</v>
      </c>
      <c r="I69" s="36">
        <f>H69*VLOOKUP(H69*10000,DATA!$B$39:$E$43,3,TRUE)+VLOOKUP(H69*10000,DATA!$B$39:$E$43,4,TRUE)/10000</f>
        <v>124</v>
      </c>
      <c r="J69" s="36">
        <f t="shared" si="25"/>
        <v>276</v>
      </c>
      <c r="K69" s="36">
        <f>VLOOKUP(J69*10000,DATA!$B$55:$D$63,3,TRUE)/10000</f>
        <v>88</v>
      </c>
      <c r="L69" s="36">
        <f>IF(AH69&lt;=58,
VLOOKUP(J69,DATA!$B$72:$D$75,3,TRUE)/10000,0)</f>
        <v>0</v>
      </c>
      <c r="M69" s="36" cm="1">
        <f t="array" ref="M69">_xlfn.IFS(
J69&lt;=900,VLOOKUP(AH69*10000,DATA!$B$86:$F$96,3,TRUE)/10000,
J69&lt;=950,VLOOKUP(AH69*10000,DATA!$B$86:$F$96,4,TRUE)/10000,
J69&lt;=900,VLOOKUP(AH69*10000,DATA!$B$86:$F$96,5,TRUE)/10000,
TRUE,0)</f>
        <v>36</v>
      </c>
      <c r="N69" s="36">
        <f t="shared" si="7"/>
        <v>58.96</v>
      </c>
      <c r="O69" s="36">
        <f t="shared" si="8"/>
        <v>182.96</v>
      </c>
      <c r="P69" s="36">
        <f t="shared" si="9"/>
        <v>93</v>
      </c>
      <c r="Q69" s="66">
        <f>ROUNDDOWN((P69*VLOOKUP(P69*10000,DATA!$B$120:$E$127,3,TRUE)-VLOOKUP(P69*10000,DATA!$B$120:$E$127,4,TRUE))*1.021,4)</f>
        <v>4.7476000000000003</v>
      </c>
      <c r="R69" s="36">
        <f>H69*VLOOKUP(H69*10000,DATA!$B$141:$E$146,3,TRUE)+VLOOKUP(H69*10000,DATA!$B$141:$E$146,4,TRUE)/10000</f>
        <v>124</v>
      </c>
      <c r="S69" s="36">
        <f t="shared" si="10"/>
        <v>276</v>
      </c>
      <c r="T69" s="36">
        <f>VLOOKUP(S69*10000,DATA!B$154:D$157,3,TRUE)/10000</f>
        <v>43</v>
      </c>
      <c r="U69" s="36">
        <f>IF(AQ69&lt;=58,
VLOOKUP(S69*10000,DATA!B$165:D$168,3,TRUE)/10000,
0)</f>
        <v>0</v>
      </c>
      <c r="V69" s="36" cm="1">
        <f t="array" ref="V69">_xlfn.IFS(
S69&lt;=900,
VLOOKUP(AQ69*10000,DATA!B$177:F$186,3,TRUE)/10000,
S69&lt;=950,
VLOOKUP(AQ69*10000,DATA!B$177:F$186,4,TRUE)/10000,
S69&lt;=1000,
VLOOKUP(AQ69*10000,DATA!B$177:F$186,5,TRUE)/10000,
TRUE,0)</f>
        <v>26</v>
      </c>
      <c r="W69" s="36">
        <f t="shared" si="11"/>
        <v>58.96</v>
      </c>
      <c r="X69" s="36">
        <f t="shared" si="12"/>
        <v>127.96000000000001</v>
      </c>
      <c r="Y69" s="36">
        <f t="shared" si="13"/>
        <v>148</v>
      </c>
      <c r="Z69" s="66">
        <f>IF(S69&lt;=DATA!$E$23,0,計算表!Y69*0.1+0.5)</f>
        <v>15.3</v>
      </c>
      <c r="AA69" s="66">
        <f>H69*DATA!$E$19</f>
        <v>36.6</v>
      </c>
      <c r="AB69" s="66">
        <f>H69*DATA!$E$20</f>
        <v>19.96</v>
      </c>
      <c r="AC69" s="66">
        <f>H69*DATA!$E$21</f>
        <v>2.4</v>
      </c>
      <c r="AD69" s="67">
        <f t="shared" si="14"/>
        <v>320.99240000000003</v>
      </c>
      <c r="AF69" s="67">
        <f t="shared" si="26"/>
        <v>163</v>
      </c>
      <c r="AG69" s="36">
        <f>AF69*VLOOKUP(AF69*10000,DATA!$B$39:$E$43,3,TRUE)+VLOOKUP(AF69*10000,DATA!$B$39:$E$43,4,TRUE)/10000</f>
        <v>65</v>
      </c>
      <c r="AH69" s="36">
        <f t="shared" si="15"/>
        <v>98</v>
      </c>
      <c r="AI69" s="36">
        <f>VLOOKUP(AH69*10000,DATA!$B$55:$D$63,3,TRUE)/10000</f>
        <v>95</v>
      </c>
      <c r="AJ69" s="11"/>
      <c r="AK69" s="11"/>
      <c r="AL69" s="36">
        <f t="shared" si="27"/>
        <v>24.026200000000003</v>
      </c>
      <c r="AM69" s="36">
        <f t="shared" si="16"/>
        <v>119.0262</v>
      </c>
      <c r="AN69" s="36">
        <f t="shared" si="17"/>
        <v>0</v>
      </c>
      <c r="AO69" s="66">
        <f>ROUNDDOWN((AN69*VLOOKUP(AN69*10000,DATA!$B$120:$E$127,3,TRUE)-VLOOKUP(AN69*10000,DATA!$B$120:$E$127,4,TRUE))*1.021,4)</f>
        <v>0</v>
      </c>
      <c r="AP69" s="36">
        <f>AF69*VLOOKUP(AF69*10000,DATA!$B$141:$E$146,3,TRUE)+VLOOKUP(AF69*10000,DATA!$B$141:$E$146,4,TRUE)/10000</f>
        <v>55.2</v>
      </c>
      <c r="AQ69" s="36">
        <f t="shared" si="18"/>
        <v>107.8</v>
      </c>
      <c r="AR69" s="36">
        <f>VLOOKUP(S69*10000,DATA!B$154:D$157,3,TRUE)/10000</f>
        <v>43</v>
      </c>
      <c r="AS69" s="11"/>
      <c r="AT69" s="11"/>
      <c r="AU69" s="36">
        <f t="shared" si="19"/>
        <v>24.026200000000003</v>
      </c>
      <c r="AV69" s="36">
        <f t="shared" si="20"/>
        <v>67.026200000000003</v>
      </c>
      <c r="AW69" s="36">
        <f t="shared" si="21"/>
        <v>40.700000000000003</v>
      </c>
      <c r="AX69" s="66">
        <f>IF(AQ69&lt;=DATA!$E$23,0,計算表!AW69*0.1+0.5)</f>
        <v>4.57</v>
      </c>
      <c r="AY69" s="66">
        <f>IF(AF69&lt;DATA!$E$22,0,AF69*DATA!$E$19)</f>
        <v>14.9145</v>
      </c>
      <c r="AZ69" s="66">
        <f>IF(AF69&lt;DATA!$E$22,0,AF69*DATA!$E$20)</f>
        <v>8.1336999999999993</v>
      </c>
      <c r="BA69" s="66">
        <f>AF69*DATA!$E$21</f>
        <v>0.97799999999999998</v>
      </c>
      <c r="BB69" s="67">
        <f t="shared" si="22"/>
        <v>134.40379999999999</v>
      </c>
    </row>
    <row r="70" spans="2:54">
      <c r="B70" s="36">
        <f>DATA!$E$18</f>
        <v>400</v>
      </c>
      <c r="C70" s="36">
        <f t="shared" si="23"/>
        <v>164</v>
      </c>
      <c r="D70" s="36">
        <f t="shared" si="4"/>
        <v>320.99240000000003</v>
      </c>
      <c r="E70" s="36">
        <f t="shared" si="5"/>
        <v>135.2064</v>
      </c>
      <c r="F70" s="36">
        <f t="shared" si="6"/>
        <v>456.19880000000001</v>
      </c>
      <c r="G70" s="51"/>
      <c r="H70" s="67">
        <f t="shared" ref="H70:H101" si="28">B70</f>
        <v>400</v>
      </c>
      <c r="I70" s="36">
        <f>H70*VLOOKUP(H70*10000,DATA!$B$39:$E$43,3,TRUE)+VLOOKUP(H70*10000,DATA!$B$39:$E$43,4,TRUE)/10000</f>
        <v>124</v>
      </c>
      <c r="J70" s="36">
        <f t="shared" ref="J70:J101" si="29">H70-I70</f>
        <v>276</v>
      </c>
      <c r="K70" s="36">
        <f>VLOOKUP(J70*10000,DATA!$B$55:$D$63,3,TRUE)/10000</f>
        <v>88</v>
      </c>
      <c r="L70" s="36">
        <f>IF(AH70&lt;=58,
VLOOKUP(J70,DATA!$B$72:$D$75,3,TRUE)/10000,0)</f>
        <v>0</v>
      </c>
      <c r="M70" s="36" cm="1">
        <f t="array" ref="M70">_xlfn.IFS(
J70&lt;=900,VLOOKUP(AH70*10000,DATA!$B$86:$F$96,3,TRUE)/10000,
J70&lt;=950,VLOOKUP(AH70*10000,DATA!$B$86:$F$96,4,TRUE)/10000,
J70&lt;=900,VLOOKUP(AH70*10000,DATA!$B$86:$F$96,5,TRUE)/10000,
TRUE,0)</f>
        <v>36</v>
      </c>
      <c r="N70" s="36">
        <f t="shared" si="7"/>
        <v>58.96</v>
      </c>
      <c r="O70" s="36">
        <f t="shared" si="8"/>
        <v>182.96</v>
      </c>
      <c r="P70" s="36">
        <f t="shared" si="9"/>
        <v>93</v>
      </c>
      <c r="Q70" s="66">
        <f>ROUNDDOWN((P70*VLOOKUP(P70*10000,DATA!$B$120:$E$127,3,TRUE)-VLOOKUP(P70*10000,DATA!$B$120:$E$127,4,TRUE))*1.021,4)</f>
        <v>4.7476000000000003</v>
      </c>
      <c r="R70" s="36">
        <f>H70*VLOOKUP(H70*10000,DATA!$B$141:$E$146,3,TRUE)+VLOOKUP(H70*10000,DATA!$B$141:$E$146,4,TRUE)/10000</f>
        <v>124</v>
      </c>
      <c r="S70" s="36">
        <f t="shared" si="10"/>
        <v>276</v>
      </c>
      <c r="T70" s="36">
        <f>VLOOKUP(S70*10000,DATA!B$154:D$157,3,TRUE)/10000</f>
        <v>43</v>
      </c>
      <c r="U70" s="36">
        <f>IF(AQ70&lt;=58,
VLOOKUP(S70*10000,DATA!B$165:D$168,3,TRUE)/10000,
0)</f>
        <v>0</v>
      </c>
      <c r="V70" s="36" cm="1">
        <f t="array" ref="V70">_xlfn.IFS(
S70&lt;=900,
VLOOKUP(AQ70*10000,DATA!B$177:F$186,3,TRUE)/10000,
S70&lt;=950,
VLOOKUP(AQ70*10000,DATA!B$177:F$186,4,TRUE)/10000,
S70&lt;=1000,
VLOOKUP(AQ70*10000,DATA!B$177:F$186,5,TRUE)/10000,
TRUE,0)</f>
        <v>26</v>
      </c>
      <c r="W70" s="36">
        <f t="shared" si="11"/>
        <v>58.96</v>
      </c>
      <c r="X70" s="36">
        <f t="shared" si="12"/>
        <v>127.96000000000001</v>
      </c>
      <c r="Y70" s="36">
        <f t="shared" si="13"/>
        <v>148</v>
      </c>
      <c r="Z70" s="66">
        <f>IF(S70&lt;=DATA!$E$23,0,計算表!Y70*0.1+0.5)</f>
        <v>15.3</v>
      </c>
      <c r="AA70" s="66">
        <f>H70*DATA!$E$19</f>
        <v>36.6</v>
      </c>
      <c r="AB70" s="66">
        <f>H70*DATA!$E$20</f>
        <v>19.96</v>
      </c>
      <c r="AC70" s="66">
        <f>H70*DATA!$E$21</f>
        <v>2.4</v>
      </c>
      <c r="AD70" s="67">
        <f t="shared" si="14"/>
        <v>320.99240000000003</v>
      </c>
      <c r="AF70" s="67">
        <f t="shared" ref="AF70:AF101" si="30">C70</f>
        <v>164</v>
      </c>
      <c r="AG70" s="36">
        <f>AF70*VLOOKUP(AF70*10000,DATA!$B$39:$E$43,3,TRUE)+VLOOKUP(AF70*10000,DATA!$B$39:$E$43,4,TRUE)/10000</f>
        <v>65</v>
      </c>
      <c r="AH70" s="36">
        <f t="shared" si="15"/>
        <v>99</v>
      </c>
      <c r="AI70" s="36">
        <f>VLOOKUP(AH70*10000,DATA!$B$55:$D$63,3,TRUE)/10000</f>
        <v>95</v>
      </c>
      <c r="AJ70" s="11"/>
      <c r="AK70" s="11"/>
      <c r="AL70" s="36">
        <f t="shared" ref="AL70:AL101" si="31">SUM(AY70:BA70)</f>
        <v>24.1736</v>
      </c>
      <c r="AM70" s="36">
        <f t="shared" si="16"/>
        <v>119.17359999999999</v>
      </c>
      <c r="AN70" s="36">
        <f t="shared" si="17"/>
        <v>0</v>
      </c>
      <c r="AO70" s="66">
        <f>ROUNDDOWN((AN70*VLOOKUP(AN70*10000,DATA!$B$120:$E$127,3,TRUE)-VLOOKUP(AN70*10000,DATA!$B$120:$E$127,4,TRUE))*1.021,4)</f>
        <v>0</v>
      </c>
      <c r="AP70" s="36">
        <f>AF70*VLOOKUP(AF70*10000,DATA!$B$141:$E$146,3,TRUE)+VLOOKUP(AF70*10000,DATA!$B$141:$E$146,4,TRUE)/10000</f>
        <v>55.600000000000009</v>
      </c>
      <c r="AQ70" s="36">
        <f t="shared" si="18"/>
        <v>108.39999999999999</v>
      </c>
      <c r="AR70" s="36">
        <f>VLOOKUP(S70*10000,DATA!B$154:D$157,3,TRUE)/10000</f>
        <v>43</v>
      </c>
      <c r="AS70" s="11"/>
      <c r="AT70" s="11"/>
      <c r="AU70" s="36">
        <f t="shared" si="19"/>
        <v>24.1736</v>
      </c>
      <c r="AV70" s="36">
        <f t="shared" si="20"/>
        <v>67.173599999999993</v>
      </c>
      <c r="AW70" s="36">
        <f t="shared" si="21"/>
        <v>41.2</v>
      </c>
      <c r="AX70" s="66">
        <f>IF(AQ70&lt;=DATA!$E$23,0,計算表!AW70*0.1+0.5)</f>
        <v>4.62</v>
      </c>
      <c r="AY70" s="66">
        <f>IF(AF70&lt;DATA!$E$22,0,AF70*DATA!$E$19)</f>
        <v>15.006</v>
      </c>
      <c r="AZ70" s="66">
        <f>IF(AF70&lt;DATA!$E$22,0,AF70*DATA!$E$20)</f>
        <v>8.1836000000000002</v>
      </c>
      <c r="BA70" s="66">
        <f>AF70*DATA!$E$21</f>
        <v>0.98399999999999999</v>
      </c>
      <c r="BB70" s="67">
        <f t="shared" si="22"/>
        <v>135.2064</v>
      </c>
    </row>
    <row r="71" spans="2:54">
      <c r="B71" s="36">
        <f>DATA!$E$18</f>
        <v>400</v>
      </c>
      <c r="C71" s="36">
        <f t="shared" si="23"/>
        <v>165</v>
      </c>
      <c r="D71" s="36">
        <f t="shared" ref="D71:D134" si="32">AD71</f>
        <v>320.99240000000003</v>
      </c>
      <c r="E71" s="36">
        <f t="shared" ref="E71:E134" si="33">BB71</f>
        <v>136.01900000000001</v>
      </c>
      <c r="F71" s="36">
        <f t="shared" ref="F71:F134" si="34">D71+E71</f>
        <v>457.01140000000004</v>
      </c>
      <c r="G71" s="51"/>
      <c r="H71" s="67">
        <f t="shared" si="28"/>
        <v>400</v>
      </c>
      <c r="I71" s="36">
        <f>H71*VLOOKUP(H71*10000,DATA!$B$39:$E$43,3,TRUE)+VLOOKUP(H71*10000,DATA!$B$39:$E$43,4,TRUE)/10000</f>
        <v>124</v>
      </c>
      <c r="J71" s="36">
        <f t="shared" si="29"/>
        <v>276</v>
      </c>
      <c r="K71" s="36">
        <f>VLOOKUP(J71*10000,DATA!$B$55:$D$63,3,TRUE)/10000</f>
        <v>88</v>
      </c>
      <c r="L71" s="36">
        <f>IF(AH71&lt;=58,
VLOOKUP(J71,DATA!$B$72:$D$75,3,TRUE)/10000,0)</f>
        <v>0</v>
      </c>
      <c r="M71" s="36" cm="1">
        <f t="array" ref="M71">_xlfn.IFS(
J71&lt;=900,VLOOKUP(AH71*10000,DATA!$B$86:$F$96,3,TRUE)/10000,
J71&lt;=950,VLOOKUP(AH71*10000,DATA!$B$86:$F$96,4,TRUE)/10000,
J71&lt;=900,VLOOKUP(AH71*10000,DATA!$B$86:$F$96,5,TRUE)/10000,
TRUE,0)</f>
        <v>36</v>
      </c>
      <c r="N71" s="36">
        <f t="shared" ref="N71:N134" si="35">SUM(AA71:AC71)</f>
        <v>58.96</v>
      </c>
      <c r="O71" s="36">
        <f t="shared" ref="O71:O134" si="36">SUM(K71:N71)</f>
        <v>182.96</v>
      </c>
      <c r="P71" s="36">
        <f t="shared" ref="P71:P134" si="37">ROUNDDOWN(MAX(J71-O71,0),1)</f>
        <v>93</v>
      </c>
      <c r="Q71" s="66">
        <f>ROUNDDOWN((P71*VLOOKUP(P71*10000,DATA!$B$120:$E$127,3,TRUE)-VLOOKUP(P71*10000,DATA!$B$120:$E$127,4,TRUE))*1.021,4)</f>
        <v>4.7476000000000003</v>
      </c>
      <c r="R71" s="36">
        <f>H71*VLOOKUP(H71*10000,DATA!$B$141:$E$146,3,TRUE)+VLOOKUP(H71*10000,DATA!$B$141:$E$146,4,TRUE)/10000</f>
        <v>124</v>
      </c>
      <c r="S71" s="36">
        <f t="shared" ref="S71:S134" si="38">H71-R71</f>
        <v>276</v>
      </c>
      <c r="T71" s="36">
        <f>VLOOKUP(S71*10000,DATA!B$154:D$157,3,TRUE)/10000</f>
        <v>43</v>
      </c>
      <c r="U71" s="36">
        <f>IF(AQ71&lt;=58,
VLOOKUP(S71*10000,DATA!B$165:D$168,3,TRUE)/10000,
0)</f>
        <v>0</v>
      </c>
      <c r="V71" s="36" cm="1">
        <f t="array" ref="V71">_xlfn.IFS(
S71&lt;=900,
VLOOKUP(AQ71*10000,DATA!B$177:F$186,3,TRUE)/10000,
S71&lt;=950,
VLOOKUP(AQ71*10000,DATA!B$177:F$186,4,TRUE)/10000,
S71&lt;=1000,
VLOOKUP(AQ71*10000,DATA!B$177:F$186,5,TRUE)/10000,
TRUE,0)</f>
        <v>26</v>
      </c>
      <c r="W71" s="36">
        <f t="shared" ref="W71:W134" si="39">SUM(AA71:AC71)</f>
        <v>58.96</v>
      </c>
      <c r="X71" s="36">
        <f t="shared" ref="X71:X134" si="40">SUM(T71:W71)</f>
        <v>127.96000000000001</v>
      </c>
      <c r="Y71" s="36">
        <f t="shared" ref="Y71:Y134" si="41">ROUNDDOWN(MAX(S71-X71,0),1)</f>
        <v>148</v>
      </c>
      <c r="Z71" s="66">
        <f>IF(S71&lt;=DATA!$E$23,0,計算表!Y71*0.1+0.5)</f>
        <v>15.3</v>
      </c>
      <c r="AA71" s="66">
        <f>H71*DATA!$E$19</f>
        <v>36.6</v>
      </c>
      <c r="AB71" s="66">
        <f>H71*DATA!$E$20</f>
        <v>19.96</v>
      </c>
      <c r="AC71" s="66">
        <f>H71*DATA!$E$21</f>
        <v>2.4</v>
      </c>
      <c r="AD71" s="67">
        <f t="shared" ref="AD71:AD134" si="42">H71-Q71-Z71-SUM(AA71:AC71)</f>
        <v>320.99240000000003</v>
      </c>
      <c r="AF71" s="67">
        <f t="shared" si="30"/>
        <v>165</v>
      </c>
      <c r="AG71" s="36">
        <f>AF71*VLOOKUP(AF71*10000,DATA!$B$39:$E$43,3,TRUE)+VLOOKUP(AF71*10000,DATA!$B$39:$E$43,4,TRUE)/10000</f>
        <v>65</v>
      </c>
      <c r="AH71" s="36">
        <f t="shared" ref="AH71:AH134" si="43">MAX(AF71-AG71,0)</f>
        <v>100</v>
      </c>
      <c r="AI71" s="36">
        <f>VLOOKUP(AH71*10000,DATA!$B$55:$D$63,3,TRUE)/10000</f>
        <v>95</v>
      </c>
      <c r="AJ71" s="11"/>
      <c r="AK71" s="11"/>
      <c r="AL71" s="36">
        <f t="shared" si="31"/>
        <v>24.320999999999998</v>
      </c>
      <c r="AM71" s="36">
        <f t="shared" ref="AM71:AM134" si="44">SUM(AI71:AL71)</f>
        <v>119.321</v>
      </c>
      <c r="AN71" s="36">
        <f t="shared" ref="AN71:AN134" si="45">ROUNDDOWN(MAX(AH71-AM71,0),1)</f>
        <v>0</v>
      </c>
      <c r="AO71" s="66">
        <f>ROUNDDOWN((AN71*VLOOKUP(AN71*10000,DATA!$B$120:$E$127,3,TRUE)-VLOOKUP(AN71*10000,DATA!$B$120:$E$127,4,TRUE))*1.021,4)</f>
        <v>0</v>
      </c>
      <c r="AP71" s="36">
        <f>AF71*VLOOKUP(AF71*10000,DATA!$B$141:$E$146,3,TRUE)+VLOOKUP(AF71*10000,DATA!$B$141:$E$146,4,TRUE)/10000</f>
        <v>56</v>
      </c>
      <c r="AQ71" s="36">
        <f t="shared" ref="AQ71:AQ134" si="46">AF71-AP71</f>
        <v>109</v>
      </c>
      <c r="AR71" s="36">
        <f>VLOOKUP(S71*10000,DATA!B$154:D$157,3,TRUE)/10000</f>
        <v>43</v>
      </c>
      <c r="AS71" s="11"/>
      <c r="AT71" s="11"/>
      <c r="AU71" s="36">
        <f t="shared" ref="AU71:AU134" si="47">SUM(AY71:BA71)</f>
        <v>24.320999999999998</v>
      </c>
      <c r="AV71" s="36">
        <f t="shared" ref="AV71:AV134" si="48">SUM(AR71:AU71)</f>
        <v>67.320999999999998</v>
      </c>
      <c r="AW71" s="36">
        <f t="shared" ref="AW71:AW134" si="49">ROUNDDOWN(MAX(AQ71-AV71,0),1)</f>
        <v>41.6</v>
      </c>
      <c r="AX71" s="66">
        <f>IF(AQ71&lt;=DATA!$E$23,0,計算表!AW71*0.1+0.5)</f>
        <v>4.66</v>
      </c>
      <c r="AY71" s="66">
        <f>IF(AF71&lt;DATA!$E$22,0,AF71*DATA!$E$19)</f>
        <v>15.0975</v>
      </c>
      <c r="AZ71" s="66">
        <f>IF(AF71&lt;DATA!$E$22,0,AF71*DATA!$E$20)</f>
        <v>8.2334999999999994</v>
      </c>
      <c r="BA71" s="66">
        <f>AF71*DATA!$E$21</f>
        <v>0.99</v>
      </c>
      <c r="BB71" s="67">
        <f t="shared" ref="BB71:BB134" si="50">AF71-AO71-AX71-SUM(AY71:BA71)</f>
        <v>136.01900000000001</v>
      </c>
    </row>
    <row r="72" spans="2:54">
      <c r="B72" s="36">
        <f>DATA!$E$18</f>
        <v>400</v>
      </c>
      <c r="C72" s="36">
        <f t="shared" ref="C72:C135" si="51">C71+1</f>
        <v>166</v>
      </c>
      <c r="D72" s="36">
        <f t="shared" si="32"/>
        <v>320.7371</v>
      </c>
      <c r="E72" s="36">
        <f t="shared" si="33"/>
        <v>136.82159999999999</v>
      </c>
      <c r="F72" s="36">
        <f t="shared" si="34"/>
        <v>457.55869999999999</v>
      </c>
      <c r="G72" s="51"/>
      <c r="H72" s="67">
        <f t="shared" si="28"/>
        <v>400</v>
      </c>
      <c r="I72" s="36">
        <f>H72*VLOOKUP(H72*10000,DATA!$B$39:$E$43,3,TRUE)+VLOOKUP(H72*10000,DATA!$B$39:$E$43,4,TRUE)/10000</f>
        <v>124</v>
      </c>
      <c r="J72" s="36">
        <f t="shared" si="29"/>
        <v>276</v>
      </c>
      <c r="K72" s="36">
        <f>VLOOKUP(J72*10000,DATA!$B$55:$D$63,3,TRUE)/10000</f>
        <v>88</v>
      </c>
      <c r="L72" s="36">
        <f>IF(AH72&lt;=58,
VLOOKUP(J72,DATA!$B$72:$D$75,3,TRUE)/10000,0)</f>
        <v>0</v>
      </c>
      <c r="M72" s="36" cm="1">
        <f t="array" ref="M72">_xlfn.IFS(
J72&lt;=900,VLOOKUP(AH72*10000,DATA!$B$86:$F$96,3,TRUE)/10000,
J72&lt;=950,VLOOKUP(AH72*10000,DATA!$B$86:$F$96,4,TRUE)/10000,
J72&lt;=900,VLOOKUP(AH72*10000,DATA!$B$86:$F$96,5,TRUE)/10000,
TRUE,0)</f>
        <v>31</v>
      </c>
      <c r="N72" s="36">
        <f t="shared" si="35"/>
        <v>58.96</v>
      </c>
      <c r="O72" s="36">
        <f t="shared" si="36"/>
        <v>177.96</v>
      </c>
      <c r="P72" s="36">
        <f t="shared" si="37"/>
        <v>98</v>
      </c>
      <c r="Q72" s="66">
        <f>ROUNDDOWN((P72*VLOOKUP(P72*10000,DATA!$B$120:$E$127,3,TRUE)-VLOOKUP(P72*10000,DATA!$B$120:$E$127,4,TRUE))*1.021,4)</f>
        <v>5.0029000000000003</v>
      </c>
      <c r="R72" s="36">
        <f>H72*VLOOKUP(H72*10000,DATA!$B$141:$E$146,3,TRUE)+VLOOKUP(H72*10000,DATA!$B$141:$E$146,4,TRUE)/10000</f>
        <v>124</v>
      </c>
      <c r="S72" s="36">
        <f t="shared" si="38"/>
        <v>276</v>
      </c>
      <c r="T72" s="36">
        <f>VLOOKUP(S72*10000,DATA!B$154:D$157,3,TRUE)/10000</f>
        <v>43</v>
      </c>
      <c r="U72" s="36">
        <f>IF(AQ72&lt;=58,
VLOOKUP(S72*10000,DATA!B$165:D$168,3,TRUE)/10000,
0)</f>
        <v>0</v>
      </c>
      <c r="V72" s="36" cm="1">
        <f t="array" ref="V72">_xlfn.IFS(
S72&lt;=900,
VLOOKUP(AQ72*10000,DATA!B$177:F$186,3,TRUE)/10000,
S72&lt;=950,
VLOOKUP(AQ72*10000,DATA!B$177:F$186,4,TRUE)/10000,
S72&lt;=1000,
VLOOKUP(AQ72*10000,DATA!B$177:F$186,5,TRUE)/10000,
TRUE,0)</f>
        <v>26</v>
      </c>
      <c r="W72" s="36">
        <f t="shared" si="39"/>
        <v>58.96</v>
      </c>
      <c r="X72" s="36">
        <f t="shared" si="40"/>
        <v>127.96000000000001</v>
      </c>
      <c r="Y72" s="36">
        <f t="shared" si="41"/>
        <v>148</v>
      </c>
      <c r="Z72" s="66">
        <f>IF(S72&lt;=DATA!$E$23,0,計算表!Y72*0.1+0.5)</f>
        <v>15.3</v>
      </c>
      <c r="AA72" s="66">
        <f>H72*DATA!$E$19</f>
        <v>36.6</v>
      </c>
      <c r="AB72" s="66">
        <f>H72*DATA!$E$20</f>
        <v>19.96</v>
      </c>
      <c r="AC72" s="66">
        <f>H72*DATA!$E$21</f>
        <v>2.4</v>
      </c>
      <c r="AD72" s="67">
        <f t="shared" si="42"/>
        <v>320.7371</v>
      </c>
      <c r="AF72" s="67">
        <f t="shared" si="30"/>
        <v>166</v>
      </c>
      <c r="AG72" s="36">
        <f>AF72*VLOOKUP(AF72*10000,DATA!$B$39:$E$43,3,TRUE)+VLOOKUP(AF72*10000,DATA!$B$39:$E$43,4,TRUE)/10000</f>
        <v>65</v>
      </c>
      <c r="AH72" s="36">
        <f t="shared" si="43"/>
        <v>101</v>
      </c>
      <c r="AI72" s="36">
        <f>VLOOKUP(AH72*10000,DATA!$B$55:$D$63,3,TRUE)/10000</f>
        <v>95</v>
      </c>
      <c r="AJ72" s="11"/>
      <c r="AK72" s="11"/>
      <c r="AL72" s="36">
        <f t="shared" si="31"/>
        <v>24.468399999999999</v>
      </c>
      <c r="AM72" s="36">
        <f t="shared" si="44"/>
        <v>119.4684</v>
      </c>
      <c r="AN72" s="36">
        <f t="shared" si="45"/>
        <v>0</v>
      </c>
      <c r="AO72" s="66">
        <f>ROUNDDOWN((AN72*VLOOKUP(AN72*10000,DATA!$B$120:$E$127,3,TRUE)-VLOOKUP(AN72*10000,DATA!$B$120:$E$127,4,TRUE))*1.021,4)</f>
        <v>0</v>
      </c>
      <c r="AP72" s="36">
        <f>AF72*VLOOKUP(AF72*10000,DATA!$B$141:$E$146,3,TRUE)+VLOOKUP(AF72*10000,DATA!$B$141:$E$146,4,TRUE)/10000</f>
        <v>56.400000000000006</v>
      </c>
      <c r="AQ72" s="36">
        <f t="shared" si="46"/>
        <v>109.6</v>
      </c>
      <c r="AR72" s="36">
        <f>VLOOKUP(S72*10000,DATA!B$154:D$157,3,TRUE)/10000</f>
        <v>43</v>
      </c>
      <c r="AS72" s="11"/>
      <c r="AT72" s="11"/>
      <c r="AU72" s="36">
        <f t="shared" si="47"/>
        <v>24.468399999999999</v>
      </c>
      <c r="AV72" s="36">
        <f t="shared" si="48"/>
        <v>67.468400000000003</v>
      </c>
      <c r="AW72" s="36">
        <f t="shared" si="49"/>
        <v>42.1</v>
      </c>
      <c r="AX72" s="66">
        <f>IF(AQ72&lt;=DATA!$E$23,0,計算表!AW72*0.1+0.5)</f>
        <v>4.71</v>
      </c>
      <c r="AY72" s="66">
        <f>IF(AF72&lt;DATA!$E$22,0,AF72*DATA!$E$19)</f>
        <v>15.189</v>
      </c>
      <c r="AZ72" s="66">
        <f>IF(AF72&lt;DATA!$E$22,0,AF72*DATA!$E$20)</f>
        <v>8.2834000000000003</v>
      </c>
      <c r="BA72" s="66">
        <f>AF72*DATA!$E$21</f>
        <v>0.996</v>
      </c>
      <c r="BB72" s="67">
        <f t="shared" si="50"/>
        <v>136.82159999999999</v>
      </c>
    </row>
    <row r="73" spans="2:54">
      <c r="B73" s="36">
        <f>DATA!$E$18</f>
        <v>400</v>
      </c>
      <c r="C73" s="36">
        <f t="shared" si="51"/>
        <v>167</v>
      </c>
      <c r="D73" s="36">
        <f t="shared" si="32"/>
        <v>320.2371</v>
      </c>
      <c r="E73" s="36">
        <f t="shared" si="33"/>
        <v>137.63419999999999</v>
      </c>
      <c r="F73" s="36">
        <f t="shared" si="34"/>
        <v>457.87130000000002</v>
      </c>
      <c r="G73" s="51"/>
      <c r="H73" s="67">
        <f t="shared" si="28"/>
        <v>400</v>
      </c>
      <c r="I73" s="36">
        <f>H73*VLOOKUP(H73*10000,DATA!$B$39:$E$43,3,TRUE)+VLOOKUP(H73*10000,DATA!$B$39:$E$43,4,TRUE)/10000</f>
        <v>124</v>
      </c>
      <c r="J73" s="36">
        <f t="shared" si="29"/>
        <v>276</v>
      </c>
      <c r="K73" s="36">
        <f>VLOOKUP(J73*10000,DATA!$B$55:$D$63,3,TRUE)/10000</f>
        <v>88</v>
      </c>
      <c r="L73" s="36">
        <f>IF(AH73&lt;=58,
VLOOKUP(J73,DATA!$B$72:$D$75,3,TRUE)/10000,0)</f>
        <v>0</v>
      </c>
      <c r="M73" s="36" cm="1">
        <f t="array" ref="M73">_xlfn.IFS(
J73&lt;=900,VLOOKUP(AH73*10000,DATA!$B$86:$F$96,3,TRUE)/10000,
J73&lt;=950,VLOOKUP(AH73*10000,DATA!$B$86:$F$96,4,TRUE)/10000,
J73&lt;=900,VLOOKUP(AH73*10000,DATA!$B$86:$F$96,5,TRUE)/10000,
TRUE,0)</f>
        <v>31</v>
      </c>
      <c r="N73" s="36">
        <f t="shared" si="35"/>
        <v>58.96</v>
      </c>
      <c r="O73" s="36">
        <f t="shared" si="36"/>
        <v>177.96</v>
      </c>
      <c r="P73" s="36">
        <f t="shared" si="37"/>
        <v>98</v>
      </c>
      <c r="Q73" s="66">
        <f>ROUNDDOWN((P73*VLOOKUP(P73*10000,DATA!$B$120:$E$127,3,TRUE)-VLOOKUP(P73*10000,DATA!$B$120:$E$127,4,TRUE))*1.021,4)</f>
        <v>5.0029000000000003</v>
      </c>
      <c r="R73" s="36">
        <f>H73*VLOOKUP(H73*10000,DATA!$B$141:$E$146,3,TRUE)+VLOOKUP(H73*10000,DATA!$B$141:$E$146,4,TRUE)/10000</f>
        <v>124</v>
      </c>
      <c r="S73" s="36">
        <f t="shared" si="38"/>
        <v>276</v>
      </c>
      <c r="T73" s="36">
        <f>VLOOKUP(S73*10000,DATA!B$154:D$157,3,TRUE)/10000</f>
        <v>43</v>
      </c>
      <c r="U73" s="36">
        <f>IF(AQ73&lt;=58,
VLOOKUP(S73*10000,DATA!B$165:D$168,3,TRUE)/10000,
0)</f>
        <v>0</v>
      </c>
      <c r="V73" s="36" cm="1">
        <f t="array" ref="V73">_xlfn.IFS(
S73&lt;=900,
VLOOKUP(AQ73*10000,DATA!B$177:F$186,3,TRUE)/10000,
S73&lt;=950,
VLOOKUP(AQ73*10000,DATA!B$177:F$186,4,TRUE)/10000,
S73&lt;=1000,
VLOOKUP(AQ73*10000,DATA!B$177:F$186,5,TRUE)/10000,
TRUE,0)</f>
        <v>21</v>
      </c>
      <c r="W73" s="36">
        <f t="shared" si="39"/>
        <v>58.96</v>
      </c>
      <c r="X73" s="36">
        <f t="shared" si="40"/>
        <v>122.96000000000001</v>
      </c>
      <c r="Y73" s="36">
        <f t="shared" si="41"/>
        <v>153</v>
      </c>
      <c r="Z73" s="66">
        <f>IF(S73&lt;=DATA!$E$23,0,計算表!Y73*0.1+0.5)</f>
        <v>15.8</v>
      </c>
      <c r="AA73" s="66">
        <f>H73*DATA!$E$19</f>
        <v>36.6</v>
      </c>
      <c r="AB73" s="66">
        <f>H73*DATA!$E$20</f>
        <v>19.96</v>
      </c>
      <c r="AC73" s="66">
        <f>H73*DATA!$E$21</f>
        <v>2.4</v>
      </c>
      <c r="AD73" s="67">
        <f t="shared" si="42"/>
        <v>320.2371</v>
      </c>
      <c r="AF73" s="67">
        <f t="shared" si="30"/>
        <v>167</v>
      </c>
      <c r="AG73" s="36">
        <f>AF73*VLOOKUP(AF73*10000,DATA!$B$39:$E$43,3,TRUE)+VLOOKUP(AF73*10000,DATA!$B$39:$E$43,4,TRUE)/10000</f>
        <v>65</v>
      </c>
      <c r="AH73" s="36">
        <f t="shared" si="43"/>
        <v>102</v>
      </c>
      <c r="AI73" s="36">
        <f>VLOOKUP(AH73*10000,DATA!$B$55:$D$63,3,TRUE)/10000</f>
        <v>95</v>
      </c>
      <c r="AJ73" s="11"/>
      <c r="AK73" s="11"/>
      <c r="AL73" s="36">
        <f t="shared" si="31"/>
        <v>24.615799999999997</v>
      </c>
      <c r="AM73" s="36">
        <f t="shared" si="44"/>
        <v>119.61579999999999</v>
      </c>
      <c r="AN73" s="36">
        <f t="shared" si="45"/>
        <v>0</v>
      </c>
      <c r="AO73" s="66">
        <f>ROUNDDOWN((AN73*VLOOKUP(AN73*10000,DATA!$B$120:$E$127,3,TRUE)-VLOOKUP(AN73*10000,DATA!$B$120:$E$127,4,TRUE))*1.021,4)</f>
        <v>0</v>
      </c>
      <c r="AP73" s="36">
        <f>AF73*VLOOKUP(AF73*10000,DATA!$B$141:$E$146,3,TRUE)+VLOOKUP(AF73*10000,DATA!$B$141:$E$146,4,TRUE)/10000</f>
        <v>56.8</v>
      </c>
      <c r="AQ73" s="36">
        <f t="shared" si="46"/>
        <v>110.2</v>
      </c>
      <c r="AR73" s="36">
        <f>VLOOKUP(S73*10000,DATA!B$154:D$157,3,TRUE)/10000</f>
        <v>43</v>
      </c>
      <c r="AS73" s="11"/>
      <c r="AT73" s="11"/>
      <c r="AU73" s="36">
        <f t="shared" si="47"/>
        <v>24.615799999999997</v>
      </c>
      <c r="AV73" s="36">
        <f t="shared" si="48"/>
        <v>67.615799999999993</v>
      </c>
      <c r="AW73" s="36">
        <f t="shared" si="49"/>
        <v>42.5</v>
      </c>
      <c r="AX73" s="66">
        <f>IF(AQ73&lt;=DATA!$E$23,0,計算表!AW73*0.1+0.5)</f>
        <v>4.75</v>
      </c>
      <c r="AY73" s="66">
        <f>IF(AF73&lt;DATA!$E$22,0,AF73*DATA!$E$19)</f>
        <v>15.2805</v>
      </c>
      <c r="AZ73" s="66">
        <f>IF(AF73&lt;DATA!$E$22,0,AF73*DATA!$E$20)</f>
        <v>8.3332999999999995</v>
      </c>
      <c r="BA73" s="66">
        <f>AF73*DATA!$E$21</f>
        <v>1.002</v>
      </c>
      <c r="BB73" s="67">
        <f t="shared" si="50"/>
        <v>137.63419999999999</v>
      </c>
    </row>
    <row r="74" spans="2:54">
      <c r="B74" s="36">
        <f>DATA!$E$18</f>
        <v>400</v>
      </c>
      <c r="C74" s="36">
        <f t="shared" si="51"/>
        <v>168</v>
      </c>
      <c r="D74" s="36">
        <f t="shared" si="32"/>
        <v>320.2371</v>
      </c>
      <c r="E74" s="36">
        <f t="shared" si="33"/>
        <v>138.43679999999998</v>
      </c>
      <c r="F74" s="36">
        <f t="shared" si="34"/>
        <v>458.6739</v>
      </c>
      <c r="G74" s="51"/>
      <c r="H74" s="67">
        <f t="shared" si="28"/>
        <v>400</v>
      </c>
      <c r="I74" s="36">
        <f>H74*VLOOKUP(H74*10000,DATA!$B$39:$E$43,3,TRUE)+VLOOKUP(H74*10000,DATA!$B$39:$E$43,4,TRUE)/10000</f>
        <v>124</v>
      </c>
      <c r="J74" s="36">
        <f t="shared" si="29"/>
        <v>276</v>
      </c>
      <c r="K74" s="36">
        <f>VLOOKUP(J74*10000,DATA!$B$55:$D$63,3,TRUE)/10000</f>
        <v>88</v>
      </c>
      <c r="L74" s="36">
        <f>IF(AH74&lt;=58,
VLOOKUP(J74,DATA!$B$72:$D$75,3,TRUE)/10000,0)</f>
        <v>0</v>
      </c>
      <c r="M74" s="36" cm="1">
        <f t="array" ref="M74">_xlfn.IFS(
J74&lt;=900,VLOOKUP(AH74*10000,DATA!$B$86:$F$96,3,TRUE)/10000,
J74&lt;=950,VLOOKUP(AH74*10000,DATA!$B$86:$F$96,4,TRUE)/10000,
J74&lt;=900,VLOOKUP(AH74*10000,DATA!$B$86:$F$96,5,TRUE)/10000,
TRUE,0)</f>
        <v>31</v>
      </c>
      <c r="N74" s="36">
        <f t="shared" si="35"/>
        <v>58.96</v>
      </c>
      <c r="O74" s="36">
        <f t="shared" si="36"/>
        <v>177.96</v>
      </c>
      <c r="P74" s="36">
        <f t="shared" si="37"/>
        <v>98</v>
      </c>
      <c r="Q74" s="66">
        <f>ROUNDDOWN((P74*VLOOKUP(P74*10000,DATA!$B$120:$E$127,3,TRUE)-VLOOKUP(P74*10000,DATA!$B$120:$E$127,4,TRUE))*1.021,4)</f>
        <v>5.0029000000000003</v>
      </c>
      <c r="R74" s="36">
        <f>H74*VLOOKUP(H74*10000,DATA!$B$141:$E$146,3,TRUE)+VLOOKUP(H74*10000,DATA!$B$141:$E$146,4,TRUE)/10000</f>
        <v>124</v>
      </c>
      <c r="S74" s="36">
        <f t="shared" si="38"/>
        <v>276</v>
      </c>
      <c r="T74" s="36">
        <f>VLOOKUP(S74*10000,DATA!B$154:D$157,3,TRUE)/10000</f>
        <v>43</v>
      </c>
      <c r="U74" s="36">
        <f>IF(AQ74&lt;=58,
VLOOKUP(S74*10000,DATA!B$165:D$168,3,TRUE)/10000,
0)</f>
        <v>0</v>
      </c>
      <c r="V74" s="36" cm="1">
        <f t="array" ref="V74">_xlfn.IFS(
S74&lt;=900,
VLOOKUP(AQ74*10000,DATA!B$177:F$186,3,TRUE)/10000,
S74&lt;=950,
VLOOKUP(AQ74*10000,DATA!B$177:F$186,4,TRUE)/10000,
S74&lt;=1000,
VLOOKUP(AQ74*10000,DATA!B$177:F$186,5,TRUE)/10000,
TRUE,0)</f>
        <v>21</v>
      </c>
      <c r="W74" s="36">
        <f t="shared" si="39"/>
        <v>58.96</v>
      </c>
      <c r="X74" s="36">
        <f t="shared" si="40"/>
        <v>122.96000000000001</v>
      </c>
      <c r="Y74" s="36">
        <f t="shared" si="41"/>
        <v>153</v>
      </c>
      <c r="Z74" s="66">
        <f>IF(S74&lt;=DATA!$E$23,0,計算表!Y74*0.1+0.5)</f>
        <v>15.8</v>
      </c>
      <c r="AA74" s="66">
        <f>H74*DATA!$E$19</f>
        <v>36.6</v>
      </c>
      <c r="AB74" s="66">
        <f>H74*DATA!$E$20</f>
        <v>19.96</v>
      </c>
      <c r="AC74" s="66">
        <f>H74*DATA!$E$21</f>
        <v>2.4</v>
      </c>
      <c r="AD74" s="67">
        <f t="shared" si="42"/>
        <v>320.2371</v>
      </c>
      <c r="AF74" s="67">
        <f t="shared" si="30"/>
        <v>168</v>
      </c>
      <c r="AG74" s="36">
        <f>AF74*VLOOKUP(AF74*10000,DATA!$B$39:$E$43,3,TRUE)+VLOOKUP(AF74*10000,DATA!$B$39:$E$43,4,TRUE)/10000</f>
        <v>65</v>
      </c>
      <c r="AH74" s="36">
        <f t="shared" si="43"/>
        <v>103</v>
      </c>
      <c r="AI74" s="36">
        <f>VLOOKUP(AH74*10000,DATA!$B$55:$D$63,3,TRUE)/10000</f>
        <v>95</v>
      </c>
      <c r="AJ74" s="11"/>
      <c r="AK74" s="11"/>
      <c r="AL74" s="36">
        <f t="shared" si="31"/>
        <v>24.763200000000001</v>
      </c>
      <c r="AM74" s="36">
        <f t="shared" si="44"/>
        <v>119.7632</v>
      </c>
      <c r="AN74" s="36">
        <f t="shared" si="45"/>
        <v>0</v>
      </c>
      <c r="AO74" s="66">
        <f>ROUNDDOWN((AN74*VLOOKUP(AN74*10000,DATA!$B$120:$E$127,3,TRUE)-VLOOKUP(AN74*10000,DATA!$B$120:$E$127,4,TRUE))*1.021,4)</f>
        <v>0</v>
      </c>
      <c r="AP74" s="36">
        <f>AF74*VLOOKUP(AF74*10000,DATA!$B$141:$E$146,3,TRUE)+VLOOKUP(AF74*10000,DATA!$B$141:$E$146,4,TRUE)/10000</f>
        <v>57.2</v>
      </c>
      <c r="AQ74" s="36">
        <f t="shared" si="46"/>
        <v>110.8</v>
      </c>
      <c r="AR74" s="36">
        <f>VLOOKUP(S74*10000,DATA!B$154:D$157,3,TRUE)/10000</f>
        <v>43</v>
      </c>
      <c r="AS74" s="11"/>
      <c r="AT74" s="11"/>
      <c r="AU74" s="36">
        <f t="shared" si="47"/>
        <v>24.763200000000001</v>
      </c>
      <c r="AV74" s="36">
        <f t="shared" si="48"/>
        <v>67.763199999999998</v>
      </c>
      <c r="AW74" s="36">
        <f t="shared" si="49"/>
        <v>43</v>
      </c>
      <c r="AX74" s="66">
        <f>IF(AQ74&lt;=DATA!$E$23,0,計算表!AW74*0.1+0.5)</f>
        <v>4.8</v>
      </c>
      <c r="AY74" s="66">
        <f>IF(AF74&lt;DATA!$E$22,0,AF74*DATA!$E$19)</f>
        <v>15.372</v>
      </c>
      <c r="AZ74" s="66">
        <f>IF(AF74&lt;DATA!$E$22,0,AF74*DATA!$E$20)</f>
        <v>8.3832000000000004</v>
      </c>
      <c r="BA74" s="66">
        <f>AF74*DATA!$E$21</f>
        <v>1.008</v>
      </c>
      <c r="BB74" s="67">
        <f t="shared" si="50"/>
        <v>138.43679999999998</v>
      </c>
    </row>
    <row r="75" spans="2:54">
      <c r="B75" s="36">
        <f>DATA!$E$18</f>
        <v>400</v>
      </c>
      <c r="C75" s="36">
        <f t="shared" si="51"/>
        <v>169</v>
      </c>
      <c r="D75" s="36">
        <f t="shared" si="32"/>
        <v>320.2371</v>
      </c>
      <c r="E75" s="36">
        <f t="shared" si="33"/>
        <v>139.24940000000001</v>
      </c>
      <c r="F75" s="36">
        <f t="shared" si="34"/>
        <v>459.48649999999998</v>
      </c>
      <c r="G75" s="51"/>
      <c r="H75" s="67">
        <f t="shared" si="28"/>
        <v>400</v>
      </c>
      <c r="I75" s="36">
        <f>H75*VLOOKUP(H75*10000,DATA!$B$39:$E$43,3,TRUE)+VLOOKUP(H75*10000,DATA!$B$39:$E$43,4,TRUE)/10000</f>
        <v>124</v>
      </c>
      <c r="J75" s="36">
        <f t="shared" si="29"/>
        <v>276</v>
      </c>
      <c r="K75" s="36">
        <f>VLOOKUP(J75*10000,DATA!$B$55:$D$63,3,TRUE)/10000</f>
        <v>88</v>
      </c>
      <c r="L75" s="36">
        <f>IF(AH75&lt;=58,
VLOOKUP(J75,DATA!$B$72:$D$75,3,TRUE)/10000,0)</f>
        <v>0</v>
      </c>
      <c r="M75" s="36" cm="1">
        <f t="array" ref="M75">_xlfn.IFS(
J75&lt;=900,VLOOKUP(AH75*10000,DATA!$B$86:$F$96,3,TRUE)/10000,
J75&lt;=950,VLOOKUP(AH75*10000,DATA!$B$86:$F$96,4,TRUE)/10000,
J75&lt;=900,VLOOKUP(AH75*10000,DATA!$B$86:$F$96,5,TRUE)/10000,
TRUE,0)</f>
        <v>31</v>
      </c>
      <c r="N75" s="36">
        <f t="shared" si="35"/>
        <v>58.96</v>
      </c>
      <c r="O75" s="36">
        <f t="shared" si="36"/>
        <v>177.96</v>
      </c>
      <c r="P75" s="36">
        <f t="shared" si="37"/>
        <v>98</v>
      </c>
      <c r="Q75" s="66">
        <f>ROUNDDOWN((P75*VLOOKUP(P75*10000,DATA!$B$120:$E$127,3,TRUE)-VLOOKUP(P75*10000,DATA!$B$120:$E$127,4,TRUE))*1.021,4)</f>
        <v>5.0029000000000003</v>
      </c>
      <c r="R75" s="36">
        <f>H75*VLOOKUP(H75*10000,DATA!$B$141:$E$146,3,TRUE)+VLOOKUP(H75*10000,DATA!$B$141:$E$146,4,TRUE)/10000</f>
        <v>124</v>
      </c>
      <c r="S75" s="36">
        <f t="shared" si="38"/>
        <v>276</v>
      </c>
      <c r="T75" s="36">
        <f>VLOOKUP(S75*10000,DATA!B$154:D$157,3,TRUE)/10000</f>
        <v>43</v>
      </c>
      <c r="U75" s="36">
        <f>IF(AQ75&lt;=58,
VLOOKUP(S75*10000,DATA!B$165:D$168,3,TRUE)/10000,
0)</f>
        <v>0</v>
      </c>
      <c r="V75" s="36" cm="1">
        <f t="array" ref="V75">_xlfn.IFS(
S75&lt;=900,
VLOOKUP(AQ75*10000,DATA!B$177:F$186,3,TRUE)/10000,
S75&lt;=950,
VLOOKUP(AQ75*10000,DATA!B$177:F$186,4,TRUE)/10000,
S75&lt;=1000,
VLOOKUP(AQ75*10000,DATA!B$177:F$186,5,TRUE)/10000,
TRUE,0)</f>
        <v>21</v>
      </c>
      <c r="W75" s="36">
        <f t="shared" si="39"/>
        <v>58.96</v>
      </c>
      <c r="X75" s="36">
        <f t="shared" si="40"/>
        <v>122.96000000000001</v>
      </c>
      <c r="Y75" s="36">
        <f t="shared" si="41"/>
        <v>153</v>
      </c>
      <c r="Z75" s="66">
        <f>IF(S75&lt;=DATA!$E$23,0,計算表!Y75*0.1+0.5)</f>
        <v>15.8</v>
      </c>
      <c r="AA75" s="66">
        <f>H75*DATA!$E$19</f>
        <v>36.6</v>
      </c>
      <c r="AB75" s="66">
        <f>H75*DATA!$E$20</f>
        <v>19.96</v>
      </c>
      <c r="AC75" s="66">
        <f>H75*DATA!$E$21</f>
        <v>2.4</v>
      </c>
      <c r="AD75" s="67">
        <f t="shared" si="42"/>
        <v>320.2371</v>
      </c>
      <c r="AF75" s="67">
        <f t="shared" si="30"/>
        <v>169</v>
      </c>
      <c r="AG75" s="36">
        <f>AF75*VLOOKUP(AF75*10000,DATA!$B$39:$E$43,3,TRUE)+VLOOKUP(AF75*10000,DATA!$B$39:$E$43,4,TRUE)/10000</f>
        <v>65</v>
      </c>
      <c r="AH75" s="36">
        <f t="shared" si="43"/>
        <v>104</v>
      </c>
      <c r="AI75" s="36">
        <f>VLOOKUP(AH75*10000,DATA!$B$55:$D$63,3,TRUE)/10000</f>
        <v>95</v>
      </c>
      <c r="AJ75" s="11"/>
      <c r="AK75" s="11"/>
      <c r="AL75" s="36">
        <f t="shared" si="31"/>
        <v>24.910599999999999</v>
      </c>
      <c r="AM75" s="36">
        <f t="shared" si="44"/>
        <v>119.9106</v>
      </c>
      <c r="AN75" s="36">
        <f t="shared" si="45"/>
        <v>0</v>
      </c>
      <c r="AO75" s="66">
        <f>ROUNDDOWN((AN75*VLOOKUP(AN75*10000,DATA!$B$120:$E$127,3,TRUE)-VLOOKUP(AN75*10000,DATA!$B$120:$E$127,4,TRUE))*1.021,4)</f>
        <v>0</v>
      </c>
      <c r="AP75" s="36">
        <f>AF75*VLOOKUP(AF75*10000,DATA!$B$141:$E$146,3,TRUE)+VLOOKUP(AF75*10000,DATA!$B$141:$E$146,4,TRUE)/10000</f>
        <v>57.600000000000009</v>
      </c>
      <c r="AQ75" s="36">
        <f t="shared" si="46"/>
        <v>111.39999999999999</v>
      </c>
      <c r="AR75" s="36">
        <f>VLOOKUP(S75*10000,DATA!B$154:D$157,3,TRUE)/10000</f>
        <v>43</v>
      </c>
      <c r="AS75" s="11"/>
      <c r="AT75" s="11"/>
      <c r="AU75" s="36">
        <f t="shared" si="47"/>
        <v>24.910599999999999</v>
      </c>
      <c r="AV75" s="36">
        <f t="shared" si="48"/>
        <v>67.910600000000002</v>
      </c>
      <c r="AW75" s="36">
        <f t="shared" si="49"/>
        <v>43.4</v>
      </c>
      <c r="AX75" s="66">
        <f>IF(AQ75&lt;=DATA!$E$23,0,計算表!AW75*0.1+0.5)</f>
        <v>4.84</v>
      </c>
      <c r="AY75" s="66">
        <f>IF(AF75&lt;DATA!$E$22,0,AF75*DATA!$E$19)</f>
        <v>15.4635</v>
      </c>
      <c r="AZ75" s="66">
        <f>IF(AF75&lt;DATA!$E$22,0,AF75*DATA!$E$20)</f>
        <v>8.4330999999999996</v>
      </c>
      <c r="BA75" s="66">
        <f>AF75*DATA!$E$21</f>
        <v>1.014</v>
      </c>
      <c r="BB75" s="67">
        <f t="shared" si="50"/>
        <v>139.24940000000001</v>
      </c>
    </row>
    <row r="76" spans="2:54">
      <c r="B76" s="36">
        <f>DATA!$E$18</f>
        <v>400</v>
      </c>
      <c r="C76" s="36">
        <f t="shared" si="51"/>
        <v>170</v>
      </c>
      <c r="D76" s="36">
        <f t="shared" si="32"/>
        <v>320.2371</v>
      </c>
      <c r="E76" s="36">
        <f t="shared" si="33"/>
        <v>140.05200000000002</v>
      </c>
      <c r="F76" s="36">
        <f t="shared" si="34"/>
        <v>460.28910000000002</v>
      </c>
      <c r="G76" s="51"/>
      <c r="H76" s="67">
        <f t="shared" si="28"/>
        <v>400</v>
      </c>
      <c r="I76" s="36">
        <f>H76*VLOOKUP(H76*10000,DATA!$B$39:$E$43,3,TRUE)+VLOOKUP(H76*10000,DATA!$B$39:$E$43,4,TRUE)/10000</f>
        <v>124</v>
      </c>
      <c r="J76" s="36">
        <f t="shared" si="29"/>
        <v>276</v>
      </c>
      <c r="K76" s="36">
        <f>VLOOKUP(J76*10000,DATA!$B$55:$D$63,3,TRUE)/10000</f>
        <v>88</v>
      </c>
      <c r="L76" s="36">
        <f>IF(AH76&lt;=58,
VLOOKUP(J76,DATA!$B$72:$D$75,3,TRUE)/10000,0)</f>
        <v>0</v>
      </c>
      <c r="M76" s="36" cm="1">
        <f t="array" ref="M76">_xlfn.IFS(
J76&lt;=900,VLOOKUP(AH76*10000,DATA!$B$86:$F$96,3,TRUE)/10000,
J76&lt;=950,VLOOKUP(AH76*10000,DATA!$B$86:$F$96,4,TRUE)/10000,
J76&lt;=900,VLOOKUP(AH76*10000,DATA!$B$86:$F$96,5,TRUE)/10000,
TRUE,0)</f>
        <v>31</v>
      </c>
      <c r="N76" s="36">
        <f t="shared" si="35"/>
        <v>58.96</v>
      </c>
      <c r="O76" s="36">
        <f t="shared" si="36"/>
        <v>177.96</v>
      </c>
      <c r="P76" s="36">
        <f t="shared" si="37"/>
        <v>98</v>
      </c>
      <c r="Q76" s="66">
        <f>ROUNDDOWN((P76*VLOOKUP(P76*10000,DATA!$B$120:$E$127,3,TRUE)-VLOOKUP(P76*10000,DATA!$B$120:$E$127,4,TRUE))*1.021,4)</f>
        <v>5.0029000000000003</v>
      </c>
      <c r="R76" s="36">
        <f>H76*VLOOKUP(H76*10000,DATA!$B$141:$E$146,3,TRUE)+VLOOKUP(H76*10000,DATA!$B$141:$E$146,4,TRUE)/10000</f>
        <v>124</v>
      </c>
      <c r="S76" s="36">
        <f t="shared" si="38"/>
        <v>276</v>
      </c>
      <c r="T76" s="36">
        <f>VLOOKUP(S76*10000,DATA!B$154:D$157,3,TRUE)/10000</f>
        <v>43</v>
      </c>
      <c r="U76" s="36">
        <f>IF(AQ76&lt;=58,
VLOOKUP(S76*10000,DATA!B$165:D$168,3,TRUE)/10000,
0)</f>
        <v>0</v>
      </c>
      <c r="V76" s="36" cm="1">
        <f t="array" ref="V76">_xlfn.IFS(
S76&lt;=900,
VLOOKUP(AQ76*10000,DATA!B$177:F$186,3,TRUE)/10000,
S76&lt;=950,
VLOOKUP(AQ76*10000,DATA!B$177:F$186,4,TRUE)/10000,
S76&lt;=1000,
VLOOKUP(AQ76*10000,DATA!B$177:F$186,5,TRUE)/10000,
TRUE,0)</f>
        <v>21</v>
      </c>
      <c r="W76" s="36">
        <f t="shared" si="39"/>
        <v>58.96</v>
      </c>
      <c r="X76" s="36">
        <f t="shared" si="40"/>
        <v>122.96000000000001</v>
      </c>
      <c r="Y76" s="36">
        <f t="shared" si="41"/>
        <v>153</v>
      </c>
      <c r="Z76" s="66">
        <f>IF(S76&lt;=DATA!$E$23,0,計算表!Y76*0.1+0.5)</f>
        <v>15.8</v>
      </c>
      <c r="AA76" s="66">
        <f>H76*DATA!$E$19</f>
        <v>36.6</v>
      </c>
      <c r="AB76" s="66">
        <f>H76*DATA!$E$20</f>
        <v>19.96</v>
      </c>
      <c r="AC76" s="66">
        <f>H76*DATA!$E$21</f>
        <v>2.4</v>
      </c>
      <c r="AD76" s="67">
        <f t="shared" si="42"/>
        <v>320.2371</v>
      </c>
      <c r="AF76" s="67">
        <f t="shared" si="30"/>
        <v>170</v>
      </c>
      <c r="AG76" s="36">
        <f>AF76*VLOOKUP(AF76*10000,DATA!$B$39:$E$43,3,TRUE)+VLOOKUP(AF76*10000,DATA!$B$39:$E$43,4,TRUE)/10000</f>
        <v>65</v>
      </c>
      <c r="AH76" s="36">
        <f t="shared" si="43"/>
        <v>105</v>
      </c>
      <c r="AI76" s="36">
        <f>VLOOKUP(AH76*10000,DATA!$B$55:$D$63,3,TRUE)/10000</f>
        <v>95</v>
      </c>
      <c r="AJ76" s="11"/>
      <c r="AK76" s="11"/>
      <c r="AL76" s="36">
        <f t="shared" si="31"/>
        <v>25.058</v>
      </c>
      <c r="AM76" s="36">
        <f t="shared" si="44"/>
        <v>120.05799999999999</v>
      </c>
      <c r="AN76" s="36">
        <f t="shared" si="45"/>
        <v>0</v>
      </c>
      <c r="AO76" s="66">
        <f>ROUNDDOWN((AN76*VLOOKUP(AN76*10000,DATA!$B$120:$E$127,3,TRUE)-VLOOKUP(AN76*10000,DATA!$B$120:$E$127,4,TRUE))*1.021,4)</f>
        <v>0</v>
      </c>
      <c r="AP76" s="36">
        <f>AF76*VLOOKUP(AF76*10000,DATA!$B$141:$E$146,3,TRUE)+VLOOKUP(AF76*10000,DATA!$B$141:$E$146,4,TRUE)/10000</f>
        <v>58</v>
      </c>
      <c r="AQ76" s="36">
        <f t="shared" si="46"/>
        <v>112</v>
      </c>
      <c r="AR76" s="36">
        <f>VLOOKUP(S76*10000,DATA!B$154:D$157,3,TRUE)/10000</f>
        <v>43</v>
      </c>
      <c r="AS76" s="11"/>
      <c r="AT76" s="11"/>
      <c r="AU76" s="36">
        <f t="shared" si="47"/>
        <v>25.058</v>
      </c>
      <c r="AV76" s="36">
        <f t="shared" si="48"/>
        <v>68.057999999999993</v>
      </c>
      <c r="AW76" s="36">
        <f t="shared" si="49"/>
        <v>43.9</v>
      </c>
      <c r="AX76" s="66">
        <f>IF(AQ76&lt;=DATA!$E$23,0,計算表!AW76*0.1+0.5)</f>
        <v>4.8899999999999997</v>
      </c>
      <c r="AY76" s="66">
        <f>IF(AF76&lt;DATA!$E$22,0,AF76*DATA!$E$19)</f>
        <v>15.555</v>
      </c>
      <c r="AZ76" s="66">
        <f>IF(AF76&lt;DATA!$E$22,0,AF76*DATA!$E$20)</f>
        <v>8.4830000000000005</v>
      </c>
      <c r="BA76" s="66">
        <f>AF76*DATA!$E$21</f>
        <v>1.02</v>
      </c>
      <c r="BB76" s="67">
        <f t="shared" si="50"/>
        <v>140.05200000000002</v>
      </c>
    </row>
    <row r="77" spans="2:54">
      <c r="B77" s="36">
        <f>DATA!$E$18</f>
        <v>400</v>
      </c>
      <c r="C77" s="36">
        <f t="shared" si="51"/>
        <v>171</v>
      </c>
      <c r="D77" s="36">
        <f t="shared" si="32"/>
        <v>319.9819</v>
      </c>
      <c r="E77" s="36">
        <f t="shared" si="33"/>
        <v>140.8646</v>
      </c>
      <c r="F77" s="36">
        <f t="shared" si="34"/>
        <v>460.84649999999999</v>
      </c>
      <c r="G77" s="51"/>
      <c r="H77" s="67">
        <f t="shared" si="28"/>
        <v>400</v>
      </c>
      <c r="I77" s="36">
        <f>H77*VLOOKUP(H77*10000,DATA!$B$39:$E$43,3,TRUE)+VLOOKUP(H77*10000,DATA!$B$39:$E$43,4,TRUE)/10000</f>
        <v>124</v>
      </c>
      <c r="J77" s="36">
        <f t="shared" si="29"/>
        <v>276</v>
      </c>
      <c r="K77" s="36">
        <f>VLOOKUP(J77*10000,DATA!$B$55:$D$63,3,TRUE)/10000</f>
        <v>88</v>
      </c>
      <c r="L77" s="36">
        <f>IF(AH77&lt;=58,
VLOOKUP(J77,DATA!$B$72:$D$75,3,TRUE)/10000,0)</f>
        <v>0</v>
      </c>
      <c r="M77" s="36" cm="1">
        <f t="array" ref="M77">_xlfn.IFS(
J77&lt;=900,VLOOKUP(AH77*10000,DATA!$B$86:$F$96,3,TRUE)/10000,
J77&lt;=950,VLOOKUP(AH77*10000,DATA!$B$86:$F$96,4,TRUE)/10000,
J77&lt;=900,VLOOKUP(AH77*10000,DATA!$B$86:$F$96,5,TRUE)/10000,
TRUE,0)</f>
        <v>26</v>
      </c>
      <c r="N77" s="36">
        <f t="shared" si="35"/>
        <v>58.96</v>
      </c>
      <c r="O77" s="36">
        <f t="shared" si="36"/>
        <v>172.96</v>
      </c>
      <c r="P77" s="36">
        <f t="shared" si="37"/>
        <v>103</v>
      </c>
      <c r="Q77" s="66">
        <f>ROUNDDOWN((P77*VLOOKUP(P77*10000,DATA!$B$120:$E$127,3,TRUE)-VLOOKUP(P77*10000,DATA!$B$120:$E$127,4,TRUE))*1.021,4)</f>
        <v>5.2580999999999998</v>
      </c>
      <c r="R77" s="36">
        <f>H77*VLOOKUP(H77*10000,DATA!$B$141:$E$146,3,TRUE)+VLOOKUP(H77*10000,DATA!$B$141:$E$146,4,TRUE)/10000</f>
        <v>124</v>
      </c>
      <c r="S77" s="36">
        <f t="shared" si="38"/>
        <v>276</v>
      </c>
      <c r="T77" s="36">
        <f>VLOOKUP(S77*10000,DATA!B$154:D$157,3,TRUE)/10000</f>
        <v>43</v>
      </c>
      <c r="U77" s="36">
        <f>IF(AQ77&lt;=58,
VLOOKUP(S77*10000,DATA!B$165:D$168,3,TRUE)/10000,
0)</f>
        <v>0</v>
      </c>
      <c r="V77" s="36" cm="1">
        <f t="array" ref="V77">_xlfn.IFS(
S77&lt;=900,
VLOOKUP(AQ77*10000,DATA!B$177:F$186,3,TRUE)/10000,
S77&lt;=950,
VLOOKUP(AQ77*10000,DATA!B$177:F$186,4,TRUE)/10000,
S77&lt;=1000,
VLOOKUP(AQ77*10000,DATA!B$177:F$186,5,TRUE)/10000,
TRUE,0)</f>
        <v>21</v>
      </c>
      <c r="W77" s="36">
        <f t="shared" si="39"/>
        <v>58.96</v>
      </c>
      <c r="X77" s="36">
        <f t="shared" si="40"/>
        <v>122.96000000000001</v>
      </c>
      <c r="Y77" s="36">
        <f t="shared" si="41"/>
        <v>153</v>
      </c>
      <c r="Z77" s="66">
        <f>IF(S77&lt;=DATA!$E$23,0,計算表!Y77*0.1+0.5)</f>
        <v>15.8</v>
      </c>
      <c r="AA77" s="66">
        <f>H77*DATA!$E$19</f>
        <v>36.6</v>
      </c>
      <c r="AB77" s="66">
        <f>H77*DATA!$E$20</f>
        <v>19.96</v>
      </c>
      <c r="AC77" s="66">
        <f>H77*DATA!$E$21</f>
        <v>2.4</v>
      </c>
      <c r="AD77" s="67">
        <f t="shared" si="42"/>
        <v>319.9819</v>
      </c>
      <c r="AF77" s="67">
        <f t="shared" si="30"/>
        <v>171</v>
      </c>
      <c r="AG77" s="36">
        <f>AF77*VLOOKUP(AF77*10000,DATA!$B$39:$E$43,3,TRUE)+VLOOKUP(AF77*10000,DATA!$B$39:$E$43,4,TRUE)/10000</f>
        <v>65</v>
      </c>
      <c r="AH77" s="36">
        <f t="shared" si="43"/>
        <v>106</v>
      </c>
      <c r="AI77" s="36">
        <f>VLOOKUP(AH77*10000,DATA!$B$55:$D$63,3,TRUE)/10000</f>
        <v>95</v>
      </c>
      <c r="AJ77" s="11"/>
      <c r="AK77" s="11"/>
      <c r="AL77" s="36">
        <f t="shared" si="31"/>
        <v>25.205400000000001</v>
      </c>
      <c r="AM77" s="36">
        <f t="shared" si="44"/>
        <v>120.2054</v>
      </c>
      <c r="AN77" s="36">
        <f t="shared" si="45"/>
        <v>0</v>
      </c>
      <c r="AO77" s="66">
        <f>ROUNDDOWN((AN77*VLOOKUP(AN77*10000,DATA!$B$120:$E$127,3,TRUE)-VLOOKUP(AN77*10000,DATA!$B$120:$E$127,4,TRUE))*1.021,4)</f>
        <v>0</v>
      </c>
      <c r="AP77" s="36">
        <f>AF77*VLOOKUP(AF77*10000,DATA!$B$141:$E$146,3,TRUE)+VLOOKUP(AF77*10000,DATA!$B$141:$E$146,4,TRUE)/10000</f>
        <v>58.400000000000006</v>
      </c>
      <c r="AQ77" s="36">
        <f t="shared" si="46"/>
        <v>112.6</v>
      </c>
      <c r="AR77" s="36">
        <f>VLOOKUP(S77*10000,DATA!B$154:D$157,3,TRUE)/10000</f>
        <v>43</v>
      </c>
      <c r="AS77" s="11"/>
      <c r="AT77" s="11"/>
      <c r="AU77" s="36">
        <f t="shared" si="47"/>
        <v>25.205400000000001</v>
      </c>
      <c r="AV77" s="36">
        <f t="shared" si="48"/>
        <v>68.205399999999997</v>
      </c>
      <c r="AW77" s="36">
        <f t="shared" si="49"/>
        <v>44.3</v>
      </c>
      <c r="AX77" s="66">
        <f>IF(AQ77&lt;=DATA!$E$23,0,計算表!AW77*0.1+0.5)</f>
        <v>4.93</v>
      </c>
      <c r="AY77" s="66">
        <f>IF(AF77&lt;DATA!$E$22,0,AF77*DATA!$E$19)</f>
        <v>15.6465</v>
      </c>
      <c r="AZ77" s="66">
        <f>IF(AF77&lt;DATA!$E$22,0,AF77*DATA!$E$20)</f>
        <v>8.5328999999999997</v>
      </c>
      <c r="BA77" s="66">
        <f>AF77*DATA!$E$21</f>
        <v>1.026</v>
      </c>
      <c r="BB77" s="67">
        <f t="shared" si="50"/>
        <v>140.8646</v>
      </c>
    </row>
    <row r="78" spans="2:54">
      <c r="B78" s="36">
        <f>DATA!$E$18</f>
        <v>400</v>
      </c>
      <c r="C78" s="36">
        <f t="shared" si="51"/>
        <v>172</v>
      </c>
      <c r="D78" s="36">
        <f t="shared" si="32"/>
        <v>319.9819</v>
      </c>
      <c r="E78" s="36">
        <f t="shared" si="33"/>
        <v>141.66720000000001</v>
      </c>
      <c r="F78" s="36">
        <f t="shared" si="34"/>
        <v>461.64909999999998</v>
      </c>
      <c r="G78" s="51"/>
      <c r="H78" s="67">
        <f t="shared" si="28"/>
        <v>400</v>
      </c>
      <c r="I78" s="36">
        <f>H78*VLOOKUP(H78*10000,DATA!$B$39:$E$43,3,TRUE)+VLOOKUP(H78*10000,DATA!$B$39:$E$43,4,TRUE)/10000</f>
        <v>124</v>
      </c>
      <c r="J78" s="36">
        <f t="shared" si="29"/>
        <v>276</v>
      </c>
      <c r="K78" s="36">
        <f>VLOOKUP(J78*10000,DATA!$B$55:$D$63,3,TRUE)/10000</f>
        <v>88</v>
      </c>
      <c r="L78" s="36">
        <f>IF(AH78&lt;=58,
VLOOKUP(J78,DATA!$B$72:$D$75,3,TRUE)/10000,0)</f>
        <v>0</v>
      </c>
      <c r="M78" s="36" cm="1">
        <f t="array" ref="M78">_xlfn.IFS(
J78&lt;=900,VLOOKUP(AH78*10000,DATA!$B$86:$F$96,3,TRUE)/10000,
J78&lt;=950,VLOOKUP(AH78*10000,DATA!$B$86:$F$96,4,TRUE)/10000,
J78&lt;=900,VLOOKUP(AH78*10000,DATA!$B$86:$F$96,5,TRUE)/10000,
TRUE,0)</f>
        <v>26</v>
      </c>
      <c r="N78" s="36">
        <f t="shared" si="35"/>
        <v>58.96</v>
      </c>
      <c r="O78" s="36">
        <f t="shared" si="36"/>
        <v>172.96</v>
      </c>
      <c r="P78" s="36">
        <f t="shared" si="37"/>
        <v>103</v>
      </c>
      <c r="Q78" s="66">
        <f>ROUNDDOWN((P78*VLOOKUP(P78*10000,DATA!$B$120:$E$127,3,TRUE)-VLOOKUP(P78*10000,DATA!$B$120:$E$127,4,TRUE))*1.021,4)</f>
        <v>5.2580999999999998</v>
      </c>
      <c r="R78" s="36">
        <f>H78*VLOOKUP(H78*10000,DATA!$B$141:$E$146,3,TRUE)+VLOOKUP(H78*10000,DATA!$B$141:$E$146,4,TRUE)/10000</f>
        <v>124</v>
      </c>
      <c r="S78" s="36">
        <f t="shared" si="38"/>
        <v>276</v>
      </c>
      <c r="T78" s="36">
        <f>VLOOKUP(S78*10000,DATA!B$154:D$157,3,TRUE)/10000</f>
        <v>43</v>
      </c>
      <c r="U78" s="36">
        <f>IF(AQ78&lt;=58,
VLOOKUP(S78*10000,DATA!B$165:D$168,3,TRUE)/10000,
0)</f>
        <v>0</v>
      </c>
      <c r="V78" s="36" cm="1">
        <f t="array" ref="V78">_xlfn.IFS(
S78&lt;=900,
VLOOKUP(AQ78*10000,DATA!B$177:F$186,3,TRUE)/10000,
S78&lt;=950,
VLOOKUP(AQ78*10000,DATA!B$177:F$186,4,TRUE)/10000,
S78&lt;=1000,
VLOOKUP(AQ78*10000,DATA!B$177:F$186,5,TRUE)/10000,
TRUE,0)</f>
        <v>21</v>
      </c>
      <c r="W78" s="36">
        <f t="shared" si="39"/>
        <v>58.96</v>
      </c>
      <c r="X78" s="36">
        <f t="shared" si="40"/>
        <v>122.96000000000001</v>
      </c>
      <c r="Y78" s="36">
        <f t="shared" si="41"/>
        <v>153</v>
      </c>
      <c r="Z78" s="66">
        <f>IF(S78&lt;=DATA!$E$23,0,計算表!Y78*0.1+0.5)</f>
        <v>15.8</v>
      </c>
      <c r="AA78" s="66">
        <f>H78*DATA!$E$19</f>
        <v>36.6</v>
      </c>
      <c r="AB78" s="66">
        <f>H78*DATA!$E$20</f>
        <v>19.96</v>
      </c>
      <c r="AC78" s="66">
        <f>H78*DATA!$E$21</f>
        <v>2.4</v>
      </c>
      <c r="AD78" s="67">
        <f t="shared" si="42"/>
        <v>319.9819</v>
      </c>
      <c r="AF78" s="67">
        <f t="shared" si="30"/>
        <v>172</v>
      </c>
      <c r="AG78" s="36">
        <f>AF78*VLOOKUP(AF78*10000,DATA!$B$39:$E$43,3,TRUE)+VLOOKUP(AF78*10000,DATA!$B$39:$E$43,4,TRUE)/10000</f>
        <v>65</v>
      </c>
      <c r="AH78" s="36">
        <f t="shared" si="43"/>
        <v>107</v>
      </c>
      <c r="AI78" s="36">
        <f>VLOOKUP(AH78*10000,DATA!$B$55:$D$63,3,TRUE)/10000</f>
        <v>95</v>
      </c>
      <c r="AJ78" s="11"/>
      <c r="AK78" s="11"/>
      <c r="AL78" s="36">
        <f t="shared" si="31"/>
        <v>25.352799999999998</v>
      </c>
      <c r="AM78" s="36">
        <f t="shared" si="44"/>
        <v>120.3528</v>
      </c>
      <c r="AN78" s="36">
        <f t="shared" si="45"/>
        <v>0</v>
      </c>
      <c r="AO78" s="66">
        <f>ROUNDDOWN((AN78*VLOOKUP(AN78*10000,DATA!$B$120:$E$127,3,TRUE)-VLOOKUP(AN78*10000,DATA!$B$120:$E$127,4,TRUE))*1.021,4)</f>
        <v>0</v>
      </c>
      <c r="AP78" s="36">
        <f>AF78*VLOOKUP(AF78*10000,DATA!$B$141:$E$146,3,TRUE)+VLOOKUP(AF78*10000,DATA!$B$141:$E$146,4,TRUE)/10000</f>
        <v>58.8</v>
      </c>
      <c r="AQ78" s="36">
        <f t="shared" si="46"/>
        <v>113.2</v>
      </c>
      <c r="AR78" s="36">
        <f>VLOOKUP(S78*10000,DATA!B$154:D$157,3,TRUE)/10000</f>
        <v>43</v>
      </c>
      <c r="AS78" s="11"/>
      <c r="AT78" s="11"/>
      <c r="AU78" s="36">
        <f t="shared" si="47"/>
        <v>25.352799999999998</v>
      </c>
      <c r="AV78" s="36">
        <f t="shared" si="48"/>
        <v>68.352800000000002</v>
      </c>
      <c r="AW78" s="36">
        <f t="shared" si="49"/>
        <v>44.8</v>
      </c>
      <c r="AX78" s="66">
        <f>IF(AQ78&lt;=DATA!$E$23,0,計算表!AW78*0.1+0.5)</f>
        <v>4.9799999999999995</v>
      </c>
      <c r="AY78" s="66">
        <f>IF(AF78&lt;DATA!$E$22,0,AF78*DATA!$E$19)</f>
        <v>15.738</v>
      </c>
      <c r="AZ78" s="66">
        <f>IF(AF78&lt;DATA!$E$22,0,AF78*DATA!$E$20)</f>
        <v>8.5828000000000007</v>
      </c>
      <c r="BA78" s="66">
        <f>AF78*DATA!$E$21</f>
        <v>1.032</v>
      </c>
      <c r="BB78" s="67">
        <f t="shared" si="50"/>
        <v>141.66720000000001</v>
      </c>
    </row>
    <row r="79" spans="2:54">
      <c r="B79" s="36">
        <f>DATA!$E$18</f>
        <v>400</v>
      </c>
      <c r="C79" s="36">
        <f t="shared" si="51"/>
        <v>173</v>
      </c>
      <c r="D79" s="36">
        <f t="shared" si="32"/>
        <v>319.9819</v>
      </c>
      <c r="E79" s="36">
        <f t="shared" si="33"/>
        <v>142.47979999999998</v>
      </c>
      <c r="F79" s="36">
        <f t="shared" si="34"/>
        <v>462.46169999999995</v>
      </c>
      <c r="G79" s="51"/>
      <c r="H79" s="67">
        <f t="shared" si="28"/>
        <v>400</v>
      </c>
      <c r="I79" s="36">
        <f>H79*VLOOKUP(H79*10000,DATA!$B$39:$E$43,3,TRUE)+VLOOKUP(H79*10000,DATA!$B$39:$E$43,4,TRUE)/10000</f>
        <v>124</v>
      </c>
      <c r="J79" s="36">
        <f t="shared" si="29"/>
        <v>276</v>
      </c>
      <c r="K79" s="36">
        <f>VLOOKUP(J79*10000,DATA!$B$55:$D$63,3,TRUE)/10000</f>
        <v>88</v>
      </c>
      <c r="L79" s="36">
        <f>IF(AH79&lt;=58,
VLOOKUP(J79,DATA!$B$72:$D$75,3,TRUE)/10000,0)</f>
        <v>0</v>
      </c>
      <c r="M79" s="36" cm="1">
        <f t="array" ref="M79">_xlfn.IFS(
J79&lt;=900,VLOOKUP(AH79*10000,DATA!$B$86:$F$96,3,TRUE)/10000,
J79&lt;=950,VLOOKUP(AH79*10000,DATA!$B$86:$F$96,4,TRUE)/10000,
J79&lt;=900,VLOOKUP(AH79*10000,DATA!$B$86:$F$96,5,TRUE)/10000,
TRUE,0)</f>
        <v>26</v>
      </c>
      <c r="N79" s="36">
        <f t="shared" si="35"/>
        <v>58.96</v>
      </c>
      <c r="O79" s="36">
        <f t="shared" si="36"/>
        <v>172.96</v>
      </c>
      <c r="P79" s="36">
        <f t="shared" si="37"/>
        <v>103</v>
      </c>
      <c r="Q79" s="66">
        <f>ROUNDDOWN((P79*VLOOKUP(P79*10000,DATA!$B$120:$E$127,3,TRUE)-VLOOKUP(P79*10000,DATA!$B$120:$E$127,4,TRUE))*1.021,4)</f>
        <v>5.2580999999999998</v>
      </c>
      <c r="R79" s="36">
        <f>H79*VLOOKUP(H79*10000,DATA!$B$141:$E$146,3,TRUE)+VLOOKUP(H79*10000,DATA!$B$141:$E$146,4,TRUE)/10000</f>
        <v>124</v>
      </c>
      <c r="S79" s="36">
        <f t="shared" si="38"/>
        <v>276</v>
      </c>
      <c r="T79" s="36">
        <f>VLOOKUP(S79*10000,DATA!B$154:D$157,3,TRUE)/10000</f>
        <v>43</v>
      </c>
      <c r="U79" s="36">
        <f>IF(AQ79&lt;=58,
VLOOKUP(S79*10000,DATA!B$165:D$168,3,TRUE)/10000,
0)</f>
        <v>0</v>
      </c>
      <c r="V79" s="36" cm="1">
        <f t="array" ref="V79">_xlfn.IFS(
S79&lt;=900,
VLOOKUP(AQ79*10000,DATA!B$177:F$186,3,TRUE)/10000,
S79&lt;=950,
VLOOKUP(AQ79*10000,DATA!B$177:F$186,4,TRUE)/10000,
S79&lt;=1000,
VLOOKUP(AQ79*10000,DATA!B$177:F$186,5,TRUE)/10000,
TRUE,0)</f>
        <v>21</v>
      </c>
      <c r="W79" s="36">
        <f t="shared" si="39"/>
        <v>58.96</v>
      </c>
      <c r="X79" s="36">
        <f t="shared" si="40"/>
        <v>122.96000000000001</v>
      </c>
      <c r="Y79" s="36">
        <f t="shared" si="41"/>
        <v>153</v>
      </c>
      <c r="Z79" s="66">
        <f>IF(S79&lt;=DATA!$E$23,0,計算表!Y79*0.1+0.5)</f>
        <v>15.8</v>
      </c>
      <c r="AA79" s="66">
        <f>H79*DATA!$E$19</f>
        <v>36.6</v>
      </c>
      <c r="AB79" s="66">
        <f>H79*DATA!$E$20</f>
        <v>19.96</v>
      </c>
      <c r="AC79" s="66">
        <f>H79*DATA!$E$21</f>
        <v>2.4</v>
      </c>
      <c r="AD79" s="67">
        <f t="shared" si="42"/>
        <v>319.9819</v>
      </c>
      <c r="AF79" s="67">
        <f t="shared" si="30"/>
        <v>173</v>
      </c>
      <c r="AG79" s="36">
        <f>AF79*VLOOKUP(AF79*10000,DATA!$B$39:$E$43,3,TRUE)+VLOOKUP(AF79*10000,DATA!$B$39:$E$43,4,TRUE)/10000</f>
        <v>65</v>
      </c>
      <c r="AH79" s="36">
        <f t="shared" si="43"/>
        <v>108</v>
      </c>
      <c r="AI79" s="36">
        <f>VLOOKUP(AH79*10000,DATA!$B$55:$D$63,3,TRUE)/10000</f>
        <v>95</v>
      </c>
      <c r="AJ79" s="11"/>
      <c r="AK79" s="11"/>
      <c r="AL79" s="36">
        <f t="shared" si="31"/>
        <v>25.5002</v>
      </c>
      <c r="AM79" s="36">
        <f t="shared" si="44"/>
        <v>120.50020000000001</v>
      </c>
      <c r="AN79" s="36">
        <f t="shared" si="45"/>
        <v>0</v>
      </c>
      <c r="AO79" s="66">
        <f>ROUNDDOWN((AN79*VLOOKUP(AN79*10000,DATA!$B$120:$E$127,3,TRUE)-VLOOKUP(AN79*10000,DATA!$B$120:$E$127,4,TRUE))*1.021,4)</f>
        <v>0</v>
      </c>
      <c r="AP79" s="36">
        <f>AF79*VLOOKUP(AF79*10000,DATA!$B$141:$E$146,3,TRUE)+VLOOKUP(AF79*10000,DATA!$B$141:$E$146,4,TRUE)/10000</f>
        <v>59.2</v>
      </c>
      <c r="AQ79" s="36">
        <f t="shared" si="46"/>
        <v>113.8</v>
      </c>
      <c r="AR79" s="36">
        <f>VLOOKUP(S79*10000,DATA!B$154:D$157,3,TRUE)/10000</f>
        <v>43</v>
      </c>
      <c r="AS79" s="11"/>
      <c r="AT79" s="11"/>
      <c r="AU79" s="36">
        <f t="shared" si="47"/>
        <v>25.5002</v>
      </c>
      <c r="AV79" s="36">
        <f t="shared" si="48"/>
        <v>68.500200000000007</v>
      </c>
      <c r="AW79" s="36">
        <f t="shared" si="49"/>
        <v>45.2</v>
      </c>
      <c r="AX79" s="66">
        <f>IF(AQ79&lt;=DATA!$E$23,0,計算表!AW79*0.1+0.5)</f>
        <v>5.0200000000000005</v>
      </c>
      <c r="AY79" s="66">
        <f>IF(AF79&lt;DATA!$E$22,0,AF79*DATA!$E$19)</f>
        <v>15.829499999999999</v>
      </c>
      <c r="AZ79" s="66">
        <f>IF(AF79&lt;DATA!$E$22,0,AF79*DATA!$E$20)</f>
        <v>8.6326999999999998</v>
      </c>
      <c r="BA79" s="66">
        <f>AF79*DATA!$E$21</f>
        <v>1.038</v>
      </c>
      <c r="BB79" s="67">
        <f t="shared" si="50"/>
        <v>142.47979999999998</v>
      </c>
    </row>
    <row r="80" spans="2:54">
      <c r="B80" s="36">
        <f>DATA!$E$18</f>
        <v>400</v>
      </c>
      <c r="C80" s="36">
        <f t="shared" si="51"/>
        <v>174</v>
      </c>
      <c r="D80" s="36">
        <f t="shared" si="32"/>
        <v>319.9819</v>
      </c>
      <c r="E80" s="36">
        <f t="shared" si="33"/>
        <v>143.2824</v>
      </c>
      <c r="F80" s="36">
        <f t="shared" si="34"/>
        <v>463.26429999999999</v>
      </c>
      <c r="G80" s="51"/>
      <c r="H80" s="67">
        <f t="shared" si="28"/>
        <v>400</v>
      </c>
      <c r="I80" s="36">
        <f>H80*VLOOKUP(H80*10000,DATA!$B$39:$E$43,3,TRUE)+VLOOKUP(H80*10000,DATA!$B$39:$E$43,4,TRUE)/10000</f>
        <v>124</v>
      </c>
      <c r="J80" s="36">
        <f t="shared" si="29"/>
        <v>276</v>
      </c>
      <c r="K80" s="36">
        <f>VLOOKUP(J80*10000,DATA!$B$55:$D$63,3,TRUE)/10000</f>
        <v>88</v>
      </c>
      <c r="L80" s="36">
        <f>IF(AH80&lt;=58,
VLOOKUP(J80,DATA!$B$72:$D$75,3,TRUE)/10000,0)</f>
        <v>0</v>
      </c>
      <c r="M80" s="36" cm="1">
        <f t="array" ref="M80">_xlfn.IFS(
J80&lt;=900,VLOOKUP(AH80*10000,DATA!$B$86:$F$96,3,TRUE)/10000,
J80&lt;=950,VLOOKUP(AH80*10000,DATA!$B$86:$F$96,4,TRUE)/10000,
J80&lt;=900,VLOOKUP(AH80*10000,DATA!$B$86:$F$96,5,TRUE)/10000,
TRUE,0)</f>
        <v>26</v>
      </c>
      <c r="N80" s="36">
        <f t="shared" si="35"/>
        <v>58.96</v>
      </c>
      <c r="O80" s="36">
        <f t="shared" si="36"/>
        <v>172.96</v>
      </c>
      <c r="P80" s="36">
        <f t="shared" si="37"/>
        <v>103</v>
      </c>
      <c r="Q80" s="66">
        <f>ROUNDDOWN((P80*VLOOKUP(P80*10000,DATA!$B$120:$E$127,3,TRUE)-VLOOKUP(P80*10000,DATA!$B$120:$E$127,4,TRUE))*1.021,4)</f>
        <v>5.2580999999999998</v>
      </c>
      <c r="R80" s="36">
        <f>H80*VLOOKUP(H80*10000,DATA!$B$141:$E$146,3,TRUE)+VLOOKUP(H80*10000,DATA!$B$141:$E$146,4,TRUE)/10000</f>
        <v>124</v>
      </c>
      <c r="S80" s="36">
        <f t="shared" si="38"/>
        <v>276</v>
      </c>
      <c r="T80" s="36">
        <f>VLOOKUP(S80*10000,DATA!B$154:D$157,3,TRUE)/10000</f>
        <v>43</v>
      </c>
      <c r="U80" s="36">
        <f>IF(AQ80&lt;=58,
VLOOKUP(S80*10000,DATA!B$165:D$168,3,TRUE)/10000,
0)</f>
        <v>0</v>
      </c>
      <c r="V80" s="36" cm="1">
        <f t="array" ref="V80">_xlfn.IFS(
S80&lt;=900,
VLOOKUP(AQ80*10000,DATA!B$177:F$186,3,TRUE)/10000,
S80&lt;=950,
VLOOKUP(AQ80*10000,DATA!B$177:F$186,4,TRUE)/10000,
S80&lt;=1000,
VLOOKUP(AQ80*10000,DATA!B$177:F$186,5,TRUE)/10000,
TRUE,0)</f>
        <v>21</v>
      </c>
      <c r="W80" s="36">
        <f t="shared" si="39"/>
        <v>58.96</v>
      </c>
      <c r="X80" s="36">
        <f t="shared" si="40"/>
        <v>122.96000000000001</v>
      </c>
      <c r="Y80" s="36">
        <f t="shared" si="41"/>
        <v>153</v>
      </c>
      <c r="Z80" s="66">
        <f>IF(S80&lt;=DATA!$E$23,0,計算表!Y80*0.1+0.5)</f>
        <v>15.8</v>
      </c>
      <c r="AA80" s="66">
        <f>H80*DATA!$E$19</f>
        <v>36.6</v>
      </c>
      <c r="AB80" s="66">
        <f>H80*DATA!$E$20</f>
        <v>19.96</v>
      </c>
      <c r="AC80" s="66">
        <f>H80*DATA!$E$21</f>
        <v>2.4</v>
      </c>
      <c r="AD80" s="67">
        <f t="shared" si="42"/>
        <v>319.9819</v>
      </c>
      <c r="AF80" s="67">
        <f t="shared" si="30"/>
        <v>174</v>
      </c>
      <c r="AG80" s="36">
        <f>AF80*VLOOKUP(AF80*10000,DATA!$B$39:$E$43,3,TRUE)+VLOOKUP(AF80*10000,DATA!$B$39:$E$43,4,TRUE)/10000</f>
        <v>65</v>
      </c>
      <c r="AH80" s="36">
        <f t="shared" si="43"/>
        <v>109</v>
      </c>
      <c r="AI80" s="36">
        <f>VLOOKUP(AH80*10000,DATA!$B$55:$D$63,3,TRUE)/10000</f>
        <v>95</v>
      </c>
      <c r="AJ80" s="11"/>
      <c r="AK80" s="11"/>
      <c r="AL80" s="36">
        <f t="shared" si="31"/>
        <v>25.647600000000001</v>
      </c>
      <c r="AM80" s="36">
        <f t="shared" si="44"/>
        <v>120.6476</v>
      </c>
      <c r="AN80" s="36">
        <f t="shared" si="45"/>
        <v>0</v>
      </c>
      <c r="AO80" s="66">
        <f>ROUNDDOWN((AN80*VLOOKUP(AN80*10000,DATA!$B$120:$E$127,3,TRUE)-VLOOKUP(AN80*10000,DATA!$B$120:$E$127,4,TRUE))*1.021,4)</f>
        <v>0</v>
      </c>
      <c r="AP80" s="36">
        <f>AF80*VLOOKUP(AF80*10000,DATA!$B$141:$E$146,3,TRUE)+VLOOKUP(AF80*10000,DATA!$B$141:$E$146,4,TRUE)/10000</f>
        <v>59.600000000000009</v>
      </c>
      <c r="AQ80" s="36">
        <f t="shared" si="46"/>
        <v>114.39999999999999</v>
      </c>
      <c r="AR80" s="36">
        <f>VLOOKUP(S80*10000,DATA!B$154:D$157,3,TRUE)/10000</f>
        <v>43</v>
      </c>
      <c r="AS80" s="11"/>
      <c r="AT80" s="11"/>
      <c r="AU80" s="36">
        <f t="shared" si="47"/>
        <v>25.647600000000001</v>
      </c>
      <c r="AV80" s="36">
        <f t="shared" si="48"/>
        <v>68.647599999999997</v>
      </c>
      <c r="AW80" s="36">
        <f t="shared" si="49"/>
        <v>45.7</v>
      </c>
      <c r="AX80" s="66">
        <f>IF(AQ80&lt;=DATA!$E$23,0,計算表!AW80*0.1+0.5)</f>
        <v>5.07</v>
      </c>
      <c r="AY80" s="66">
        <f>IF(AF80&lt;DATA!$E$22,0,AF80*DATA!$E$19)</f>
        <v>15.920999999999999</v>
      </c>
      <c r="AZ80" s="66">
        <f>IF(AF80&lt;DATA!$E$22,0,AF80*DATA!$E$20)</f>
        <v>8.6826000000000008</v>
      </c>
      <c r="BA80" s="66">
        <f>AF80*DATA!$E$21</f>
        <v>1.044</v>
      </c>
      <c r="BB80" s="67">
        <f t="shared" si="50"/>
        <v>143.2824</v>
      </c>
    </row>
    <row r="81" spans="2:54">
      <c r="B81" s="36">
        <f>DATA!$E$18</f>
        <v>400</v>
      </c>
      <c r="C81" s="36">
        <f t="shared" si="51"/>
        <v>175</v>
      </c>
      <c r="D81" s="36">
        <f t="shared" si="32"/>
        <v>319.9819</v>
      </c>
      <c r="E81" s="36">
        <f t="shared" si="33"/>
        <v>144.08500000000001</v>
      </c>
      <c r="F81" s="36">
        <f t="shared" si="34"/>
        <v>464.06690000000003</v>
      </c>
      <c r="G81" s="51"/>
      <c r="H81" s="67">
        <f t="shared" si="28"/>
        <v>400</v>
      </c>
      <c r="I81" s="36">
        <f>H81*VLOOKUP(H81*10000,DATA!$B$39:$E$43,3,TRUE)+VLOOKUP(H81*10000,DATA!$B$39:$E$43,4,TRUE)/10000</f>
        <v>124</v>
      </c>
      <c r="J81" s="36">
        <f t="shared" si="29"/>
        <v>276</v>
      </c>
      <c r="K81" s="36">
        <f>VLOOKUP(J81*10000,DATA!$B$55:$D$63,3,TRUE)/10000</f>
        <v>88</v>
      </c>
      <c r="L81" s="36">
        <f>IF(AH81&lt;=58,
VLOOKUP(J81,DATA!$B$72:$D$75,3,TRUE)/10000,0)</f>
        <v>0</v>
      </c>
      <c r="M81" s="36" cm="1">
        <f t="array" ref="M81">_xlfn.IFS(
J81&lt;=900,VLOOKUP(AH81*10000,DATA!$B$86:$F$96,3,TRUE)/10000,
J81&lt;=950,VLOOKUP(AH81*10000,DATA!$B$86:$F$96,4,TRUE)/10000,
J81&lt;=900,VLOOKUP(AH81*10000,DATA!$B$86:$F$96,5,TRUE)/10000,
TRUE,0)</f>
        <v>26</v>
      </c>
      <c r="N81" s="36">
        <f t="shared" si="35"/>
        <v>58.96</v>
      </c>
      <c r="O81" s="36">
        <f t="shared" si="36"/>
        <v>172.96</v>
      </c>
      <c r="P81" s="36">
        <f t="shared" si="37"/>
        <v>103</v>
      </c>
      <c r="Q81" s="66">
        <f>ROUNDDOWN((P81*VLOOKUP(P81*10000,DATA!$B$120:$E$127,3,TRUE)-VLOOKUP(P81*10000,DATA!$B$120:$E$127,4,TRUE))*1.021,4)</f>
        <v>5.2580999999999998</v>
      </c>
      <c r="R81" s="36">
        <f>H81*VLOOKUP(H81*10000,DATA!$B$141:$E$146,3,TRUE)+VLOOKUP(H81*10000,DATA!$B$141:$E$146,4,TRUE)/10000</f>
        <v>124</v>
      </c>
      <c r="S81" s="36">
        <f t="shared" si="38"/>
        <v>276</v>
      </c>
      <c r="T81" s="36">
        <f>VLOOKUP(S81*10000,DATA!B$154:D$157,3,TRUE)/10000</f>
        <v>43</v>
      </c>
      <c r="U81" s="36">
        <f>IF(AQ81&lt;=58,
VLOOKUP(S81*10000,DATA!B$165:D$168,3,TRUE)/10000,
0)</f>
        <v>0</v>
      </c>
      <c r="V81" s="36" cm="1">
        <f t="array" ref="V81">_xlfn.IFS(
S81&lt;=900,
VLOOKUP(AQ81*10000,DATA!B$177:F$186,3,TRUE)/10000,
S81&lt;=950,
VLOOKUP(AQ81*10000,DATA!B$177:F$186,4,TRUE)/10000,
S81&lt;=1000,
VLOOKUP(AQ81*10000,DATA!B$177:F$186,5,TRUE)/10000,
TRUE,0)</f>
        <v>21</v>
      </c>
      <c r="W81" s="36">
        <f t="shared" si="39"/>
        <v>58.96</v>
      </c>
      <c r="X81" s="36">
        <f t="shared" si="40"/>
        <v>122.96000000000001</v>
      </c>
      <c r="Y81" s="36">
        <f t="shared" si="41"/>
        <v>153</v>
      </c>
      <c r="Z81" s="66">
        <f>IF(S81&lt;=DATA!$E$23,0,計算表!Y81*0.1+0.5)</f>
        <v>15.8</v>
      </c>
      <c r="AA81" s="66">
        <f>H81*DATA!$E$19</f>
        <v>36.6</v>
      </c>
      <c r="AB81" s="66">
        <f>H81*DATA!$E$20</f>
        <v>19.96</v>
      </c>
      <c r="AC81" s="66">
        <f>H81*DATA!$E$21</f>
        <v>2.4</v>
      </c>
      <c r="AD81" s="67">
        <f t="shared" si="42"/>
        <v>319.9819</v>
      </c>
      <c r="AF81" s="67">
        <f t="shared" si="30"/>
        <v>175</v>
      </c>
      <c r="AG81" s="36">
        <f>AF81*VLOOKUP(AF81*10000,DATA!$B$39:$E$43,3,TRUE)+VLOOKUP(AF81*10000,DATA!$B$39:$E$43,4,TRUE)/10000</f>
        <v>65</v>
      </c>
      <c r="AH81" s="36">
        <f t="shared" si="43"/>
        <v>110</v>
      </c>
      <c r="AI81" s="36">
        <f>VLOOKUP(AH81*10000,DATA!$B$55:$D$63,3,TRUE)/10000</f>
        <v>95</v>
      </c>
      <c r="AJ81" s="11"/>
      <c r="AK81" s="11"/>
      <c r="AL81" s="36">
        <f t="shared" si="31"/>
        <v>25.794999999999998</v>
      </c>
      <c r="AM81" s="36">
        <f t="shared" si="44"/>
        <v>120.795</v>
      </c>
      <c r="AN81" s="36">
        <f t="shared" si="45"/>
        <v>0</v>
      </c>
      <c r="AO81" s="66">
        <f>ROUNDDOWN((AN81*VLOOKUP(AN81*10000,DATA!$B$120:$E$127,3,TRUE)-VLOOKUP(AN81*10000,DATA!$B$120:$E$127,4,TRUE))*1.021,4)</f>
        <v>0</v>
      </c>
      <c r="AP81" s="36">
        <f>AF81*VLOOKUP(AF81*10000,DATA!$B$141:$E$146,3,TRUE)+VLOOKUP(AF81*10000,DATA!$B$141:$E$146,4,TRUE)/10000</f>
        <v>60</v>
      </c>
      <c r="AQ81" s="36">
        <f t="shared" si="46"/>
        <v>115</v>
      </c>
      <c r="AR81" s="36">
        <f>VLOOKUP(S81*10000,DATA!B$154:D$157,3,TRUE)/10000</f>
        <v>43</v>
      </c>
      <c r="AS81" s="11"/>
      <c r="AT81" s="11"/>
      <c r="AU81" s="36">
        <f t="shared" si="47"/>
        <v>25.794999999999998</v>
      </c>
      <c r="AV81" s="36">
        <f t="shared" si="48"/>
        <v>68.795000000000002</v>
      </c>
      <c r="AW81" s="36">
        <f t="shared" si="49"/>
        <v>46.2</v>
      </c>
      <c r="AX81" s="66">
        <f>IF(AQ81&lt;=DATA!$E$23,0,計算表!AW81*0.1+0.5)</f>
        <v>5.12</v>
      </c>
      <c r="AY81" s="66">
        <f>IF(AF81&lt;DATA!$E$22,0,AF81*DATA!$E$19)</f>
        <v>16.012499999999999</v>
      </c>
      <c r="AZ81" s="66">
        <f>IF(AF81&lt;DATA!$E$22,0,AF81*DATA!$E$20)</f>
        <v>8.7324999999999999</v>
      </c>
      <c r="BA81" s="66">
        <f>AF81*DATA!$E$21</f>
        <v>1.05</v>
      </c>
      <c r="BB81" s="67">
        <f t="shared" si="50"/>
        <v>144.08500000000001</v>
      </c>
    </row>
    <row r="82" spans="2:54">
      <c r="B82" s="36">
        <f>DATA!$E$18</f>
        <v>400</v>
      </c>
      <c r="C82" s="36">
        <f t="shared" si="51"/>
        <v>176</v>
      </c>
      <c r="D82" s="36">
        <f t="shared" si="32"/>
        <v>319.22660000000002</v>
      </c>
      <c r="E82" s="36">
        <f t="shared" si="33"/>
        <v>144.89760000000001</v>
      </c>
      <c r="F82" s="36">
        <f t="shared" si="34"/>
        <v>464.12420000000003</v>
      </c>
      <c r="G82" s="51"/>
      <c r="H82" s="67">
        <f t="shared" si="28"/>
        <v>400</v>
      </c>
      <c r="I82" s="36">
        <f>H82*VLOOKUP(H82*10000,DATA!$B$39:$E$43,3,TRUE)+VLOOKUP(H82*10000,DATA!$B$39:$E$43,4,TRUE)/10000</f>
        <v>124</v>
      </c>
      <c r="J82" s="36">
        <f t="shared" si="29"/>
        <v>276</v>
      </c>
      <c r="K82" s="36">
        <f>VLOOKUP(J82*10000,DATA!$B$55:$D$63,3,TRUE)/10000</f>
        <v>88</v>
      </c>
      <c r="L82" s="36">
        <f>IF(AH82&lt;=58,
VLOOKUP(J82,DATA!$B$72:$D$75,3,TRUE)/10000,0)</f>
        <v>0</v>
      </c>
      <c r="M82" s="36" cm="1">
        <f t="array" ref="M82">_xlfn.IFS(
J82&lt;=900,VLOOKUP(AH82*10000,DATA!$B$86:$F$96,3,TRUE)/10000,
J82&lt;=950,VLOOKUP(AH82*10000,DATA!$B$86:$F$96,4,TRUE)/10000,
J82&lt;=900,VLOOKUP(AH82*10000,DATA!$B$86:$F$96,5,TRUE)/10000,
TRUE,0)</f>
        <v>21</v>
      </c>
      <c r="N82" s="36">
        <f t="shared" si="35"/>
        <v>58.96</v>
      </c>
      <c r="O82" s="36">
        <f t="shared" si="36"/>
        <v>167.96</v>
      </c>
      <c r="P82" s="36">
        <f t="shared" si="37"/>
        <v>108</v>
      </c>
      <c r="Q82" s="66">
        <f>ROUNDDOWN((P82*VLOOKUP(P82*10000,DATA!$B$120:$E$127,3,TRUE)-VLOOKUP(P82*10000,DATA!$B$120:$E$127,4,TRUE))*1.021,4)</f>
        <v>5.5133999999999999</v>
      </c>
      <c r="R82" s="36">
        <f>H82*VLOOKUP(H82*10000,DATA!$B$141:$E$146,3,TRUE)+VLOOKUP(H82*10000,DATA!$B$141:$E$146,4,TRUE)/10000</f>
        <v>124</v>
      </c>
      <c r="S82" s="36">
        <f t="shared" si="38"/>
        <v>276</v>
      </c>
      <c r="T82" s="36">
        <f>VLOOKUP(S82*10000,DATA!B$154:D$157,3,TRUE)/10000</f>
        <v>43</v>
      </c>
      <c r="U82" s="36">
        <f>IF(AQ82&lt;=58,
VLOOKUP(S82*10000,DATA!B$165:D$168,3,TRUE)/10000,
0)</f>
        <v>0</v>
      </c>
      <c r="V82" s="36" cm="1">
        <f t="array" ref="V82">_xlfn.IFS(
S82&lt;=900,
VLOOKUP(AQ82*10000,DATA!B$177:F$186,3,TRUE)/10000,
S82&lt;=950,
VLOOKUP(AQ82*10000,DATA!B$177:F$186,4,TRUE)/10000,
S82&lt;=1000,
VLOOKUP(AQ82*10000,DATA!B$177:F$186,5,TRUE)/10000,
TRUE,0)</f>
        <v>16</v>
      </c>
      <c r="W82" s="36">
        <f t="shared" si="39"/>
        <v>58.96</v>
      </c>
      <c r="X82" s="36">
        <f t="shared" si="40"/>
        <v>117.96000000000001</v>
      </c>
      <c r="Y82" s="36">
        <f t="shared" si="41"/>
        <v>158</v>
      </c>
      <c r="Z82" s="66">
        <f>IF(S82&lt;=DATA!$E$23,0,計算表!Y82*0.1+0.5)</f>
        <v>16.3</v>
      </c>
      <c r="AA82" s="66">
        <f>H82*DATA!$E$19</f>
        <v>36.6</v>
      </c>
      <c r="AB82" s="66">
        <f>H82*DATA!$E$20</f>
        <v>19.96</v>
      </c>
      <c r="AC82" s="66">
        <f>H82*DATA!$E$21</f>
        <v>2.4</v>
      </c>
      <c r="AD82" s="67">
        <f t="shared" si="42"/>
        <v>319.22660000000002</v>
      </c>
      <c r="AF82" s="67">
        <f t="shared" si="30"/>
        <v>176</v>
      </c>
      <c r="AG82" s="36">
        <f>AF82*VLOOKUP(AF82*10000,DATA!$B$39:$E$43,3,TRUE)+VLOOKUP(AF82*10000,DATA!$B$39:$E$43,4,TRUE)/10000</f>
        <v>65</v>
      </c>
      <c r="AH82" s="36">
        <f t="shared" si="43"/>
        <v>111</v>
      </c>
      <c r="AI82" s="36">
        <f>VLOOKUP(AH82*10000,DATA!$B$55:$D$63,3,TRUE)/10000</f>
        <v>95</v>
      </c>
      <c r="AJ82" s="11"/>
      <c r="AK82" s="11"/>
      <c r="AL82" s="36">
        <f t="shared" si="31"/>
        <v>25.942399999999999</v>
      </c>
      <c r="AM82" s="36">
        <f t="shared" si="44"/>
        <v>120.94239999999999</v>
      </c>
      <c r="AN82" s="36">
        <f t="shared" si="45"/>
        <v>0</v>
      </c>
      <c r="AO82" s="66">
        <f>ROUNDDOWN((AN82*VLOOKUP(AN82*10000,DATA!$B$120:$E$127,3,TRUE)-VLOOKUP(AN82*10000,DATA!$B$120:$E$127,4,TRUE))*1.021,4)</f>
        <v>0</v>
      </c>
      <c r="AP82" s="36">
        <f>AF82*VLOOKUP(AF82*10000,DATA!$B$141:$E$146,3,TRUE)+VLOOKUP(AF82*10000,DATA!$B$141:$E$146,4,TRUE)/10000</f>
        <v>60.400000000000006</v>
      </c>
      <c r="AQ82" s="36">
        <f t="shared" si="46"/>
        <v>115.6</v>
      </c>
      <c r="AR82" s="36">
        <f>VLOOKUP(S82*10000,DATA!B$154:D$157,3,TRUE)/10000</f>
        <v>43</v>
      </c>
      <c r="AS82" s="11"/>
      <c r="AT82" s="11"/>
      <c r="AU82" s="36">
        <f t="shared" si="47"/>
        <v>25.942399999999999</v>
      </c>
      <c r="AV82" s="36">
        <f t="shared" si="48"/>
        <v>68.942399999999992</v>
      </c>
      <c r="AW82" s="36">
        <f t="shared" si="49"/>
        <v>46.6</v>
      </c>
      <c r="AX82" s="66">
        <f>IF(AQ82&lt;=DATA!$E$23,0,計算表!AW82*0.1+0.5)</f>
        <v>5.16</v>
      </c>
      <c r="AY82" s="66">
        <f>IF(AF82&lt;DATA!$E$22,0,AF82*DATA!$E$19)</f>
        <v>16.103999999999999</v>
      </c>
      <c r="AZ82" s="66">
        <f>IF(AF82&lt;DATA!$E$22,0,AF82*DATA!$E$20)</f>
        <v>8.7823999999999991</v>
      </c>
      <c r="BA82" s="66">
        <f>AF82*DATA!$E$21</f>
        <v>1.056</v>
      </c>
      <c r="BB82" s="67">
        <f t="shared" si="50"/>
        <v>144.89760000000001</v>
      </c>
    </row>
    <row r="83" spans="2:54">
      <c r="B83" s="36">
        <f>DATA!$E$18</f>
        <v>400</v>
      </c>
      <c r="C83" s="36">
        <f t="shared" si="51"/>
        <v>177</v>
      </c>
      <c r="D83" s="36">
        <f t="shared" si="32"/>
        <v>319.22660000000002</v>
      </c>
      <c r="E83" s="36">
        <f t="shared" si="33"/>
        <v>145.7002</v>
      </c>
      <c r="F83" s="36">
        <f t="shared" si="34"/>
        <v>464.92680000000001</v>
      </c>
      <c r="G83" s="51"/>
      <c r="H83" s="67">
        <f t="shared" si="28"/>
        <v>400</v>
      </c>
      <c r="I83" s="36">
        <f>H83*VLOOKUP(H83*10000,DATA!$B$39:$E$43,3,TRUE)+VLOOKUP(H83*10000,DATA!$B$39:$E$43,4,TRUE)/10000</f>
        <v>124</v>
      </c>
      <c r="J83" s="36">
        <f t="shared" si="29"/>
        <v>276</v>
      </c>
      <c r="K83" s="36">
        <f>VLOOKUP(J83*10000,DATA!$B$55:$D$63,3,TRUE)/10000</f>
        <v>88</v>
      </c>
      <c r="L83" s="36">
        <f>IF(AH83&lt;=58,
VLOOKUP(J83,DATA!$B$72:$D$75,3,TRUE)/10000,0)</f>
        <v>0</v>
      </c>
      <c r="M83" s="36" cm="1">
        <f t="array" ref="M83">_xlfn.IFS(
J83&lt;=900,VLOOKUP(AH83*10000,DATA!$B$86:$F$96,3,TRUE)/10000,
J83&lt;=950,VLOOKUP(AH83*10000,DATA!$B$86:$F$96,4,TRUE)/10000,
J83&lt;=900,VLOOKUP(AH83*10000,DATA!$B$86:$F$96,5,TRUE)/10000,
TRUE,0)</f>
        <v>21</v>
      </c>
      <c r="N83" s="36">
        <f t="shared" si="35"/>
        <v>58.96</v>
      </c>
      <c r="O83" s="36">
        <f t="shared" si="36"/>
        <v>167.96</v>
      </c>
      <c r="P83" s="36">
        <f t="shared" si="37"/>
        <v>108</v>
      </c>
      <c r="Q83" s="66">
        <f>ROUNDDOWN((P83*VLOOKUP(P83*10000,DATA!$B$120:$E$127,3,TRUE)-VLOOKUP(P83*10000,DATA!$B$120:$E$127,4,TRUE))*1.021,4)</f>
        <v>5.5133999999999999</v>
      </c>
      <c r="R83" s="36">
        <f>H83*VLOOKUP(H83*10000,DATA!$B$141:$E$146,3,TRUE)+VLOOKUP(H83*10000,DATA!$B$141:$E$146,4,TRUE)/10000</f>
        <v>124</v>
      </c>
      <c r="S83" s="36">
        <f t="shared" si="38"/>
        <v>276</v>
      </c>
      <c r="T83" s="36">
        <f>VLOOKUP(S83*10000,DATA!B$154:D$157,3,TRUE)/10000</f>
        <v>43</v>
      </c>
      <c r="U83" s="36">
        <f>IF(AQ83&lt;=58,
VLOOKUP(S83*10000,DATA!B$165:D$168,3,TRUE)/10000,
0)</f>
        <v>0</v>
      </c>
      <c r="V83" s="36" cm="1">
        <f t="array" ref="V83">_xlfn.IFS(
S83&lt;=900,
VLOOKUP(AQ83*10000,DATA!B$177:F$186,3,TRUE)/10000,
S83&lt;=950,
VLOOKUP(AQ83*10000,DATA!B$177:F$186,4,TRUE)/10000,
S83&lt;=1000,
VLOOKUP(AQ83*10000,DATA!B$177:F$186,5,TRUE)/10000,
TRUE,0)</f>
        <v>16</v>
      </c>
      <c r="W83" s="36">
        <f t="shared" si="39"/>
        <v>58.96</v>
      </c>
      <c r="X83" s="36">
        <f t="shared" si="40"/>
        <v>117.96000000000001</v>
      </c>
      <c r="Y83" s="36">
        <f t="shared" si="41"/>
        <v>158</v>
      </c>
      <c r="Z83" s="66">
        <f>IF(S83&lt;=DATA!$E$23,0,計算表!Y83*0.1+0.5)</f>
        <v>16.3</v>
      </c>
      <c r="AA83" s="66">
        <f>H83*DATA!$E$19</f>
        <v>36.6</v>
      </c>
      <c r="AB83" s="66">
        <f>H83*DATA!$E$20</f>
        <v>19.96</v>
      </c>
      <c r="AC83" s="66">
        <f>H83*DATA!$E$21</f>
        <v>2.4</v>
      </c>
      <c r="AD83" s="67">
        <f t="shared" si="42"/>
        <v>319.22660000000002</v>
      </c>
      <c r="AF83" s="67">
        <f t="shared" si="30"/>
        <v>177</v>
      </c>
      <c r="AG83" s="36">
        <f>AF83*VLOOKUP(AF83*10000,DATA!$B$39:$E$43,3,TRUE)+VLOOKUP(AF83*10000,DATA!$B$39:$E$43,4,TRUE)/10000</f>
        <v>65</v>
      </c>
      <c r="AH83" s="36">
        <f t="shared" si="43"/>
        <v>112</v>
      </c>
      <c r="AI83" s="36">
        <f>VLOOKUP(AH83*10000,DATA!$B$55:$D$63,3,TRUE)/10000</f>
        <v>95</v>
      </c>
      <c r="AJ83" s="11"/>
      <c r="AK83" s="11"/>
      <c r="AL83" s="36">
        <f t="shared" si="31"/>
        <v>26.0898</v>
      </c>
      <c r="AM83" s="36">
        <f t="shared" si="44"/>
        <v>121.0898</v>
      </c>
      <c r="AN83" s="36">
        <f t="shared" si="45"/>
        <v>0</v>
      </c>
      <c r="AO83" s="66">
        <f>ROUNDDOWN((AN83*VLOOKUP(AN83*10000,DATA!$B$120:$E$127,3,TRUE)-VLOOKUP(AN83*10000,DATA!$B$120:$E$127,4,TRUE))*1.021,4)</f>
        <v>0</v>
      </c>
      <c r="AP83" s="36">
        <f>AF83*VLOOKUP(AF83*10000,DATA!$B$141:$E$146,3,TRUE)+VLOOKUP(AF83*10000,DATA!$B$141:$E$146,4,TRUE)/10000</f>
        <v>60.8</v>
      </c>
      <c r="AQ83" s="36">
        <f t="shared" si="46"/>
        <v>116.2</v>
      </c>
      <c r="AR83" s="36">
        <f>VLOOKUP(S83*10000,DATA!B$154:D$157,3,TRUE)/10000</f>
        <v>43</v>
      </c>
      <c r="AS83" s="11"/>
      <c r="AT83" s="11"/>
      <c r="AU83" s="36">
        <f t="shared" si="47"/>
        <v>26.0898</v>
      </c>
      <c r="AV83" s="36">
        <f t="shared" si="48"/>
        <v>69.089799999999997</v>
      </c>
      <c r="AW83" s="36">
        <f t="shared" si="49"/>
        <v>47.1</v>
      </c>
      <c r="AX83" s="66">
        <f>IF(AQ83&lt;=DATA!$E$23,0,計算表!AW83*0.1+0.5)</f>
        <v>5.21</v>
      </c>
      <c r="AY83" s="66">
        <f>IF(AF83&lt;DATA!$E$22,0,AF83*DATA!$E$19)</f>
        <v>16.195499999999999</v>
      </c>
      <c r="AZ83" s="66">
        <f>IF(AF83&lt;DATA!$E$22,0,AF83*DATA!$E$20)</f>
        <v>8.8323</v>
      </c>
      <c r="BA83" s="66">
        <f>AF83*DATA!$E$21</f>
        <v>1.0620000000000001</v>
      </c>
      <c r="BB83" s="67">
        <f t="shared" si="50"/>
        <v>145.7002</v>
      </c>
    </row>
    <row r="84" spans="2:54">
      <c r="B84" s="36">
        <f>DATA!$E$18</f>
        <v>400</v>
      </c>
      <c r="C84" s="36">
        <f t="shared" si="51"/>
        <v>178</v>
      </c>
      <c r="D84" s="36">
        <f t="shared" si="32"/>
        <v>319.22660000000002</v>
      </c>
      <c r="E84" s="36">
        <f t="shared" si="33"/>
        <v>146.5128</v>
      </c>
      <c r="F84" s="36">
        <f t="shared" si="34"/>
        <v>465.73940000000005</v>
      </c>
      <c r="G84" s="51"/>
      <c r="H84" s="67">
        <f t="shared" si="28"/>
        <v>400</v>
      </c>
      <c r="I84" s="36">
        <f>H84*VLOOKUP(H84*10000,DATA!$B$39:$E$43,3,TRUE)+VLOOKUP(H84*10000,DATA!$B$39:$E$43,4,TRUE)/10000</f>
        <v>124</v>
      </c>
      <c r="J84" s="36">
        <f t="shared" si="29"/>
        <v>276</v>
      </c>
      <c r="K84" s="36">
        <f>VLOOKUP(J84*10000,DATA!$B$55:$D$63,3,TRUE)/10000</f>
        <v>88</v>
      </c>
      <c r="L84" s="36">
        <f>IF(AH84&lt;=58,
VLOOKUP(J84,DATA!$B$72:$D$75,3,TRUE)/10000,0)</f>
        <v>0</v>
      </c>
      <c r="M84" s="36" cm="1">
        <f t="array" ref="M84">_xlfn.IFS(
J84&lt;=900,VLOOKUP(AH84*10000,DATA!$B$86:$F$96,3,TRUE)/10000,
J84&lt;=950,VLOOKUP(AH84*10000,DATA!$B$86:$F$96,4,TRUE)/10000,
J84&lt;=900,VLOOKUP(AH84*10000,DATA!$B$86:$F$96,5,TRUE)/10000,
TRUE,0)</f>
        <v>21</v>
      </c>
      <c r="N84" s="36">
        <f t="shared" si="35"/>
        <v>58.96</v>
      </c>
      <c r="O84" s="36">
        <f t="shared" si="36"/>
        <v>167.96</v>
      </c>
      <c r="P84" s="36">
        <f t="shared" si="37"/>
        <v>108</v>
      </c>
      <c r="Q84" s="66">
        <f>ROUNDDOWN((P84*VLOOKUP(P84*10000,DATA!$B$120:$E$127,3,TRUE)-VLOOKUP(P84*10000,DATA!$B$120:$E$127,4,TRUE))*1.021,4)</f>
        <v>5.5133999999999999</v>
      </c>
      <c r="R84" s="36">
        <f>H84*VLOOKUP(H84*10000,DATA!$B$141:$E$146,3,TRUE)+VLOOKUP(H84*10000,DATA!$B$141:$E$146,4,TRUE)/10000</f>
        <v>124</v>
      </c>
      <c r="S84" s="36">
        <f t="shared" si="38"/>
        <v>276</v>
      </c>
      <c r="T84" s="36">
        <f>VLOOKUP(S84*10000,DATA!B$154:D$157,3,TRUE)/10000</f>
        <v>43</v>
      </c>
      <c r="U84" s="36">
        <f>IF(AQ84&lt;=58,
VLOOKUP(S84*10000,DATA!B$165:D$168,3,TRUE)/10000,
0)</f>
        <v>0</v>
      </c>
      <c r="V84" s="36" cm="1">
        <f t="array" ref="V84">_xlfn.IFS(
S84&lt;=900,
VLOOKUP(AQ84*10000,DATA!B$177:F$186,3,TRUE)/10000,
S84&lt;=950,
VLOOKUP(AQ84*10000,DATA!B$177:F$186,4,TRUE)/10000,
S84&lt;=1000,
VLOOKUP(AQ84*10000,DATA!B$177:F$186,5,TRUE)/10000,
TRUE,0)</f>
        <v>16</v>
      </c>
      <c r="W84" s="36">
        <f t="shared" si="39"/>
        <v>58.96</v>
      </c>
      <c r="X84" s="36">
        <f t="shared" si="40"/>
        <v>117.96000000000001</v>
      </c>
      <c r="Y84" s="36">
        <f t="shared" si="41"/>
        <v>158</v>
      </c>
      <c r="Z84" s="66">
        <f>IF(S84&lt;=DATA!$E$23,0,計算表!Y84*0.1+0.5)</f>
        <v>16.3</v>
      </c>
      <c r="AA84" s="66">
        <f>H84*DATA!$E$19</f>
        <v>36.6</v>
      </c>
      <c r="AB84" s="66">
        <f>H84*DATA!$E$20</f>
        <v>19.96</v>
      </c>
      <c r="AC84" s="66">
        <f>H84*DATA!$E$21</f>
        <v>2.4</v>
      </c>
      <c r="AD84" s="67">
        <f t="shared" si="42"/>
        <v>319.22660000000002</v>
      </c>
      <c r="AF84" s="67">
        <f t="shared" si="30"/>
        <v>178</v>
      </c>
      <c r="AG84" s="36">
        <f>AF84*VLOOKUP(AF84*10000,DATA!$B$39:$E$43,3,TRUE)+VLOOKUP(AF84*10000,DATA!$B$39:$E$43,4,TRUE)/10000</f>
        <v>65</v>
      </c>
      <c r="AH84" s="36">
        <f t="shared" si="43"/>
        <v>113</v>
      </c>
      <c r="AI84" s="36">
        <f>VLOOKUP(AH84*10000,DATA!$B$55:$D$63,3,TRUE)/10000</f>
        <v>95</v>
      </c>
      <c r="AJ84" s="11"/>
      <c r="AK84" s="11"/>
      <c r="AL84" s="36">
        <f t="shared" si="31"/>
        <v>26.237199999999998</v>
      </c>
      <c r="AM84" s="36">
        <f t="shared" si="44"/>
        <v>121.2372</v>
      </c>
      <c r="AN84" s="36">
        <f t="shared" si="45"/>
        <v>0</v>
      </c>
      <c r="AO84" s="66">
        <f>ROUNDDOWN((AN84*VLOOKUP(AN84*10000,DATA!$B$120:$E$127,3,TRUE)-VLOOKUP(AN84*10000,DATA!$B$120:$E$127,4,TRUE))*1.021,4)</f>
        <v>0</v>
      </c>
      <c r="AP84" s="36">
        <f>AF84*VLOOKUP(AF84*10000,DATA!$B$141:$E$146,3,TRUE)+VLOOKUP(AF84*10000,DATA!$B$141:$E$146,4,TRUE)/10000</f>
        <v>61.2</v>
      </c>
      <c r="AQ84" s="36">
        <f t="shared" si="46"/>
        <v>116.8</v>
      </c>
      <c r="AR84" s="36">
        <f>VLOOKUP(S84*10000,DATA!B$154:D$157,3,TRUE)/10000</f>
        <v>43</v>
      </c>
      <c r="AS84" s="11"/>
      <c r="AT84" s="11"/>
      <c r="AU84" s="36">
        <f t="shared" si="47"/>
        <v>26.237199999999998</v>
      </c>
      <c r="AV84" s="36">
        <f t="shared" si="48"/>
        <v>69.237200000000001</v>
      </c>
      <c r="AW84" s="36">
        <f t="shared" si="49"/>
        <v>47.5</v>
      </c>
      <c r="AX84" s="66">
        <f>IF(AQ84&lt;=DATA!$E$23,0,計算表!AW84*0.1+0.5)</f>
        <v>5.25</v>
      </c>
      <c r="AY84" s="66">
        <f>IF(AF84&lt;DATA!$E$22,0,AF84*DATA!$E$19)</f>
        <v>16.286999999999999</v>
      </c>
      <c r="AZ84" s="66">
        <f>IF(AF84&lt;DATA!$E$22,0,AF84*DATA!$E$20)</f>
        <v>8.8821999999999992</v>
      </c>
      <c r="BA84" s="66">
        <f>AF84*DATA!$E$21</f>
        <v>1.0680000000000001</v>
      </c>
      <c r="BB84" s="67">
        <f t="shared" si="50"/>
        <v>146.5128</v>
      </c>
    </row>
    <row r="85" spans="2:54">
      <c r="B85" s="36">
        <f>DATA!$E$18</f>
        <v>400</v>
      </c>
      <c r="C85" s="36">
        <f t="shared" si="51"/>
        <v>179</v>
      </c>
      <c r="D85" s="36">
        <f t="shared" si="32"/>
        <v>319.22660000000002</v>
      </c>
      <c r="E85" s="36">
        <f t="shared" si="33"/>
        <v>147.31539999999998</v>
      </c>
      <c r="F85" s="36">
        <f t="shared" si="34"/>
        <v>466.54200000000003</v>
      </c>
      <c r="G85" s="51"/>
      <c r="H85" s="67">
        <f t="shared" si="28"/>
        <v>400</v>
      </c>
      <c r="I85" s="36">
        <f>H85*VLOOKUP(H85*10000,DATA!$B$39:$E$43,3,TRUE)+VLOOKUP(H85*10000,DATA!$B$39:$E$43,4,TRUE)/10000</f>
        <v>124</v>
      </c>
      <c r="J85" s="36">
        <f t="shared" si="29"/>
        <v>276</v>
      </c>
      <c r="K85" s="36">
        <f>VLOOKUP(J85*10000,DATA!$B$55:$D$63,3,TRUE)/10000</f>
        <v>88</v>
      </c>
      <c r="L85" s="36">
        <f>IF(AH85&lt;=58,
VLOOKUP(J85,DATA!$B$72:$D$75,3,TRUE)/10000,0)</f>
        <v>0</v>
      </c>
      <c r="M85" s="36" cm="1">
        <f t="array" ref="M85">_xlfn.IFS(
J85&lt;=900,VLOOKUP(AH85*10000,DATA!$B$86:$F$96,3,TRUE)/10000,
J85&lt;=950,VLOOKUP(AH85*10000,DATA!$B$86:$F$96,4,TRUE)/10000,
J85&lt;=900,VLOOKUP(AH85*10000,DATA!$B$86:$F$96,5,TRUE)/10000,
TRUE,0)</f>
        <v>21</v>
      </c>
      <c r="N85" s="36">
        <f t="shared" si="35"/>
        <v>58.96</v>
      </c>
      <c r="O85" s="36">
        <f t="shared" si="36"/>
        <v>167.96</v>
      </c>
      <c r="P85" s="36">
        <f t="shared" si="37"/>
        <v>108</v>
      </c>
      <c r="Q85" s="66">
        <f>ROUNDDOWN((P85*VLOOKUP(P85*10000,DATA!$B$120:$E$127,3,TRUE)-VLOOKUP(P85*10000,DATA!$B$120:$E$127,4,TRUE))*1.021,4)</f>
        <v>5.5133999999999999</v>
      </c>
      <c r="R85" s="36">
        <f>H85*VLOOKUP(H85*10000,DATA!$B$141:$E$146,3,TRUE)+VLOOKUP(H85*10000,DATA!$B$141:$E$146,4,TRUE)/10000</f>
        <v>124</v>
      </c>
      <c r="S85" s="36">
        <f t="shared" si="38"/>
        <v>276</v>
      </c>
      <c r="T85" s="36">
        <f>VLOOKUP(S85*10000,DATA!B$154:D$157,3,TRUE)/10000</f>
        <v>43</v>
      </c>
      <c r="U85" s="36">
        <f>IF(AQ85&lt;=58,
VLOOKUP(S85*10000,DATA!B$165:D$168,3,TRUE)/10000,
0)</f>
        <v>0</v>
      </c>
      <c r="V85" s="36" cm="1">
        <f t="array" ref="V85">_xlfn.IFS(
S85&lt;=900,
VLOOKUP(AQ85*10000,DATA!B$177:F$186,3,TRUE)/10000,
S85&lt;=950,
VLOOKUP(AQ85*10000,DATA!B$177:F$186,4,TRUE)/10000,
S85&lt;=1000,
VLOOKUP(AQ85*10000,DATA!B$177:F$186,5,TRUE)/10000,
TRUE,0)</f>
        <v>16</v>
      </c>
      <c r="W85" s="36">
        <f t="shared" si="39"/>
        <v>58.96</v>
      </c>
      <c r="X85" s="36">
        <f t="shared" si="40"/>
        <v>117.96000000000001</v>
      </c>
      <c r="Y85" s="36">
        <f t="shared" si="41"/>
        <v>158</v>
      </c>
      <c r="Z85" s="66">
        <f>IF(S85&lt;=DATA!$E$23,0,計算表!Y85*0.1+0.5)</f>
        <v>16.3</v>
      </c>
      <c r="AA85" s="66">
        <f>H85*DATA!$E$19</f>
        <v>36.6</v>
      </c>
      <c r="AB85" s="66">
        <f>H85*DATA!$E$20</f>
        <v>19.96</v>
      </c>
      <c r="AC85" s="66">
        <f>H85*DATA!$E$21</f>
        <v>2.4</v>
      </c>
      <c r="AD85" s="67">
        <f t="shared" si="42"/>
        <v>319.22660000000002</v>
      </c>
      <c r="AF85" s="67">
        <f t="shared" si="30"/>
        <v>179</v>
      </c>
      <c r="AG85" s="36">
        <f>AF85*VLOOKUP(AF85*10000,DATA!$B$39:$E$43,3,TRUE)+VLOOKUP(AF85*10000,DATA!$B$39:$E$43,4,TRUE)/10000</f>
        <v>65</v>
      </c>
      <c r="AH85" s="36">
        <f t="shared" si="43"/>
        <v>114</v>
      </c>
      <c r="AI85" s="36">
        <f>VLOOKUP(AH85*10000,DATA!$B$55:$D$63,3,TRUE)/10000</f>
        <v>95</v>
      </c>
      <c r="AJ85" s="11"/>
      <c r="AK85" s="11"/>
      <c r="AL85" s="36">
        <f t="shared" si="31"/>
        <v>26.384600000000002</v>
      </c>
      <c r="AM85" s="36">
        <f t="shared" si="44"/>
        <v>121.38460000000001</v>
      </c>
      <c r="AN85" s="36">
        <f t="shared" si="45"/>
        <v>0</v>
      </c>
      <c r="AO85" s="66">
        <f>ROUNDDOWN((AN85*VLOOKUP(AN85*10000,DATA!$B$120:$E$127,3,TRUE)-VLOOKUP(AN85*10000,DATA!$B$120:$E$127,4,TRUE))*1.021,4)</f>
        <v>0</v>
      </c>
      <c r="AP85" s="36">
        <f>AF85*VLOOKUP(AF85*10000,DATA!$B$141:$E$146,3,TRUE)+VLOOKUP(AF85*10000,DATA!$B$141:$E$146,4,TRUE)/10000</f>
        <v>61.600000000000009</v>
      </c>
      <c r="AQ85" s="36">
        <f t="shared" si="46"/>
        <v>117.39999999999999</v>
      </c>
      <c r="AR85" s="36">
        <f>VLOOKUP(S85*10000,DATA!B$154:D$157,3,TRUE)/10000</f>
        <v>43</v>
      </c>
      <c r="AS85" s="11"/>
      <c r="AT85" s="11"/>
      <c r="AU85" s="36">
        <f t="shared" si="47"/>
        <v>26.384600000000002</v>
      </c>
      <c r="AV85" s="36">
        <f t="shared" si="48"/>
        <v>69.384600000000006</v>
      </c>
      <c r="AW85" s="36">
        <f t="shared" si="49"/>
        <v>48</v>
      </c>
      <c r="AX85" s="66">
        <f>IF(AQ85&lt;=DATA!$E$23,0,計算表!AW85*0.1+0.5)</f>
        <v>5.3000000000000007</v>
      </c>
      <c r="AY85" s="66">
        <f>IF(AF85&lt;DATA!$E$22,0,AF85*DATA!$E$19)</f>
        <v>16.378499999999999</v>
      </c>
      <c r="AZ85" s="66">
        <f>IF(AF85&lt;DATA!$E$22,0,AF85*DATA!$E$20)</f>
        <v>8.9321000000000002</v>
      </c>
      <c r="BA85" s="66">
        <f>AF85*DATA!$E$21</f>
        <v>1.0740000000000001</v>
      </c>
      <c r="BB85" s="67">
        <f t="shared" si="50"/>
        <v>147.31539999999998</v>
      </c>
    </row>
    <row r="86" spans="2:54">
      <c r="B86" s="36">
        <f>DATA!$E$18</f>
        <v>400</v>
      </c>
      <c r="C86" s="36">
        <f t="shared" si="51"/>
        <v>180</v>
      </c>
      <c r="D86" s="36">
        <f t="shared" si="32"/>
        <v>319.22660000000002</v>
      </c>
      <c r="E86" s="36">
        <f t="shared" si="33"/>
        <v>148.12799999999999</v>
      </c>
      <c r="F86" s="36">
        <f t="shared" si="34"/>
        <v>467.3546</v>
      </c>
      <c r="G86" s="51"/>
      <c r="H86" s="67">
        <f t="shared" si="28"/>
        <v>400</v>
      </c>
      <c r="I86" s="36">
        <f>H86*VLOOKUP(H86*10000,DATA!$B$39:$E$43,3,TRUE)+VLOOKUP(H86*10000,DATA!$B$39:$E$43,4,TRUE)/10000</f>
        <v>124</v>
      </c>
      <c r="J86" s="36">
        <f t="shared" si="29"/>
        <v>276</v>
      </c>
      <c r="K86" s="36">
        <f>VLOOKUP(J86*10000,DATA!$B$55:$D$63,3,TRUE)/10000</f>
        <v>88</v>
      </c>
      <c r="L86" s="36">
        <f>IF(AH86&lt;=58,
VLOOKUP(J86,DATA!$B$72:$D$75,3,TRUE)/10000,0)</f>
        <v>0</v>
      </c>
      <c r="M86" s="36" cm="1">
        <f t="array" ref="M86">_xlfn.IFS(
J86&lt;=900,VLOOKUP(AH86*10000,DATA!$B$86:$F$96,3,TRUE)/10000,
J86&lt;=950,VLOOKUP(AH86*10000,DATA!$B$86:$F$96,4,TRUE)/10000,
J86&lt;=900,VLOOKUP(AH86*10000,DATA!$B$86:$F$96,5,TRUE)/10000,
TRUE,0)</f>
        <v>21</v>
      </c>
      <c r="N86" s="36">
        <f t="shared" si="35"/>
        <v>58.96</v>
      </c>
      <c r="O86" s="36">
        <f t="shared" si="36"/>
        <v>167.96</v>
      </c>
      <c r="P86" s="36">
        <f t="shared" si="37"/>
        <v>108</v>
      </c>
      <c r="Q86" s="66">
        <f>ROUNDDOWN((P86*VLOOKUP(P86*10000,DATA!$B$120:$E$127,3,TRUE)-VLOOKUP(P86*10000,DATA!$B$120:$E$127,4,TRUE))*1.021,4)</f>
        <v>5.5133999999999999</v>
      </c>
      <c r="R86" s="36">
        <f>H86*VLOOKUP(H86*10000,DATA!$B$141:$E$146,3,TRUE)+VLOOKUP(H86*10000,DATA!$B$141:$E$146,4,TRUE)/10000</f>
        <v>124</v>
      </c>
      <c r="S86" s="36">
        <f t="shared" si="38"/>
        <v>276</v>
      </c>
      <c r="T86" s="36">
        <f>VLOOKUP(S86*10000,DATA!B$154:D$157,3,TRUE)/10000</f>
        <v>43</v>
      </c>
      <c r="U86" s="36">
        <f>IF(AQ86&lt;=58,
VLOOKUP(S86*10000,DATA!B$165:D$168,3,TRUE)/10000,
0)</f>
        <v>0</v>
      </c>
      <c r="V86" s="36" cm="1">
        <f t="array" ref="V86">_xlfn.IFS(
S86&lt;=900,
VLOOKUP(AQ86*10000,DATA!B$177:F$186,3,TRUE)/10000,
S86&lt;=950,
VLOOKUP(AQ86*10000,DATA!B$177:F$186,4,TRUE)/10000,
S86&lt;=1000,
VLOOKUP(AQ86*10000,DATA!B$177:F$186,5,TRUE)/10000,
TRUE,0)</f>
        <v>16</v>
      </c>
      <c r="W86" s="36">
        <f t="shared" si="39"/>
        <v>58.96</v>
      </c>
      <c r="X86" s="36">
        <f t="shared" si="40"/>
        <v>117.96000000000001</v>
      </c>
      <c r="Y86" s="36">
        <f t="shared" si="41"/>
        <v>158</v>
      </c>
      <c r="Z86" s="66">
        <f>IF(S86&lt;=DATA!$E$23,0,計算表!Y86*0.1+0.5)</f>
        <v>16.3</v>
      </c>
      <c r="AA86" s="66">
        <f>H86*DATA!$E$19</f>
        <v>36.6</v>
      </c>
      <c r="AB86" s="66">
        <f>H86*DATA!$E$20</f>
        <v>19.96</v>
      </c>
      <c r="AC86" s="66">
        <f>H86*DATA!$E$21</f>
        <v>2.4</v>
      </c>
      <c r="AD86" s="67">
        <f t="shared" si="42"/>
        <v>319.22660000000002</v>
      </c>
      <c r="AF86" s="67">
        <f t="shared" si="30"/>
        <v>180</v>
      </c>
      <c r="AG86" s="36">
        <f>AF86*VLOOKUP(AF86*10000,DATA!$B$39:$E$43,3,TRUE)+VLOOKUP(AF86*10000,DATA!$B$39:$E$43,4,TRUE)/10000</f>
        <v>65</v>
      </c>
      <c r="AH86" s="36">
        <f t="shared" si="43"/>
        <v>115</v>
      </c>
      <c r="AI86" s="36">
        <f>VLOOKUP(AH86*10000,DATA!$B$55:$D$63,3,TRUE)/10000</f>
        <v>95</v>
      </c>
      <c r="AJ86" s="11"/>
      <c r="AK86" s="11"/>
      <c r="AL86" s="36">
        <f t="shared" si="31"/>
        <v>26.531999999999996</v>
      </c>
      <c r="AM86" s="36">
        <f t="shared" si="44"/>
        <v>121.532</v>
      </c>
      <c r="AN86" s="36">
        <f t="shared" si="45"/>
        <v>0</v>
      </c>
      <c r="AO86" s="66">
        <f>ROUNDDOWN((AN86*VLOOKUP(AN86*10000,DATA!$B$120:$E$127,3,TRUE)-VLOOKUP(AN86*10000,DATA!$B$120:$E$127,4,TRUE))*1.021,4)</f>
        <v>0</v>
      </c>
      <c r="AP86" s="36">
        <f>AF86*VLOOKUP(AF86*10000,DATA!$B$141:$E$146,3,TRUE)+VLOOKUP(AF86*10000,DATA!$B$141:$E$146,4,TRUE)/10000</f>
        <v>62</v>
      </c>
      <c r="AQ86" s="36">
        <f t="shared" si="46"/>
        <v>118</v>
      </c>
      <c r="AR86" s="36">
        <f>VLOOKUP(S86*10000,DATA!B$154:D$157,3,TRUE)/10000</f>
        <v>43</v>
      </c>
      <c r="AS86" s="11"/>
      <c r="AT86" s="11"/>
      <c r="AU86" s="36">
        <f t="shared" si="47"/>
        <v>26.531999999999996</v>
      </c>
      <c r="AV86" s="36">
        <f t="shared" si="48"/>
        <v>69.531999999999996</v>
      </c>
      <c r="AW86" s="36">
        <f t="shared" si="49"/>
        <v>48.4</v>
      </c>
      <c r="AX86" s="66">
        <f>IF(AQ86&lt;=DATA!$E$23,0,計算表!AW86*0.1+0.5)</f>
        <v>5.34</v>
      </c>
      <c r="AY86" s="66">
        <f>IF(AF86&lt;DATA!$E$22,0,AF86*DATA!$E$19)</f>
        <v>16.47</v>
      </c>
      <c r="AZ86" s="66">
        <f>IF(AF86&lt;DATA!$E$22,0,AF86*DATA!$E$20)</f>
        <v>8.9819999999999993</v>
      </c>
      <c r="BA86" s="66">
        <f>AF86*DATA!$E$21</f>
        <v>1.08</v>
      </c>
      <c r="BB86" s="67">
        <f t="shared" si="50"/>
        <v>148.12799999999999</v>
      </c>
    </row>
    <row r="87" spans="2:54">
      <c r="B87" s="36">
        <f>DATA!$E$18</f>
        <v>400</v>
      </c>
      <c r="C87" s="36">
        <f t="shared" si="51"/>
        <v>181</v>
      </c>
      <c r="D87" s="36">
        <f t="shared" si="32"/>
        <v>318.97140000000002</v>
      </c>
      <c r="E87" s="36">
        <f t="shared" si="33"/>
        <v>148.92060000000001</v>
      </c>
      <c r="F87" s="36">
        <f t="shared" si="34"/>
        <v>467.89200000000005</v>
      </c>
      <c r="G87" s="51"/>
      <c r="H87" s="67">
        <f t="shared" si="28"/>
        <v>400</v>
      </c>
      <c r="I87" s="36">
        <f>H87*VLOOKUP(H87*10000,DATA!$B$39:$E$43,3,TRUE)+VLOOKUP(H87*10000,DATA!$B$39:$E$43,4,TRUE)/10000</f>
        <v>124</v>
      </c>
      <c r="J87" s="36">
        <f t="shared" si="29"/>
        <v>276</v>
      </c>
      <c r="K87" s="36">
        <f>VLOOKUP(J87*10000,DATA!$B$55:$D$63,3,TRUE)/10000</f>
        <v>88</v>
      </c>
      <c r="L87" s="36">
        <f>IF(AH87&lt;=58,
VLOOKUP(J87,DATA!$B$72:$D$75,3,TRUE)/10000,0)</f>
        <v>0</v>
      </c>
      <c r="M87" s="36" cm="1">
        <f t="array" ref="M87">_xlfn.IFS(
J87&lt;=900,VLOOKUP(AH87*10000,DATA!$B$86:$F$96,3,TRUE)/10000,
J87&lt;=950,VLOOKUP(AH87*10000,DATA!$B$86:$F$96,4,TRUE)/10000,
J87&lt;=900,VLOOKUP(AH87*10000,DATA!$B$86:$F$96,5,TRUE)/10000,
TRUE,0)</f>
        <v>16</v>
      </c>
      <c r="N87" s="36">
        <f t="shared" si="35"/>
        <v>58.96</v>
      </c>
      <c r="O87" s="36">
        <f t="shared" si="36"/>
        <v>162.96</v>
      </c>
      <c r="P87" s="36">
        <f t="shared" si="37"/>
        <v>113</v>
      </c>
      <c r="Q87" s="66">
        <f>ROUNDDOWN((P87*VLOOKUP(P87*10000,DATA!$B$120:$E$127,3,TRUE)-VLOOKUP(P87*10000,DATA!$B$120:$E$127,4,TRUE))*1.021,4)</f>
        <v>5.7686000000000002</v>
      </c>
      <c r="R87" s="36">
        <f>H87*VLOOKUP(H87*10000,DATA!$B$141:$E$146,3,TRUE)+VLOOKUP(H87*10000,DATA!$B$141:$E$146,4,TRUE)/10000</f>
        <v>124</v>
      </c>
      <c r="S87" s="36">
        <f t="shared" si="38"/>
        <v>276</v>
      </c>
      <c r="T87" s="36">
        <f>VLOOKUP(S87*10000,DATA!B$154:D$157,3,TRUE)/10000</f>
        <v>43</v>
      </c>
      <c r="U87" s="36">
        <f>IF(AQ87&lt;=58,
VLOOKUP(S87*10000,DATA!B$165:D$168,3,TRUE)/10000,
0)</f>
        <v>0</v>
      </c>
      <c r="V87" s="36" cm="1">
        <f t="array" ref="V87">_xlfn.IFS(
S87&lt;=900,
VLOOKUP(AQ87*10000,DATA!B$177:F$186,3,TRUE)/10000,
S87&lt;=950,
VLOOKUP(AQ87*10000,DATA!B$177:F$186,4,TRUE)/10000,
S87&lt;=1000,
VLOOKUP(AQ87*10000,DATA!B$177:F$186,5,TRUE)/10000,
TRUE,0)</f>
        <v>16</v>
      </c>
      <c r="W87" s="36">
        <f t="shared" si="39"/>
        <v>58.96</v>
      </c>
      <c r="X87" s="36">
        <f t="shared" si="40"/>
        <v>117.96000000000001</v>
      </c>
      <c r="Y87" s="36">
        <f t="shared" si="41"/>
        <v>158</v>
      </c>
      <c r="Z87" s="66">
        <f>IF(S87&lt;=DATA!$E$23,0,計算表!Y87*0.1+0.5)</f>
        <v>16.3</v>
      </c>
      <c r="AA87" s="66">
        <f>H87*DATA!$E$19</f>
        <v>36.6</v>
      </c>
      <c r="AB87" s="66">
        <f>H87*DATA!$E$20</f>
        <v>19.96</v>
      </c>
      <c r="AC87" s="66">
        <f>H87*DATA!$E$21</f>
        <v>2.4</v>
      </c>
      <c r="AD87" s="67">
        <f t="shared" si="42"/>
        <v>318.97140000000002</v>
      </c>
      <c r="AF87" s="67">
        <f t="shared" si="30"/>
        <v>181</v>
      </c>
      <c r="AG87" s="36">
        <f>AF87*VLOOKUP(AF87*10000,DATA!$B$39:$E$43,3,TRUE)+VLOOKUP(AF87*10000,DATA!$B$39:$E$43,4,TRUE)/10000</f>
        <v>65</v>
      </c>
      <c r="AH87" s="36">
        <f t="shared" si="43"/>
        <v>116</v>
      </c>
      <c r="AI87" s="36">
        <f>VLOOKUP(AH87*10000,DATA!$B$55:$D$63,3,TRUE)/10000</f>
        <v>95</v>
      </c>
      <c r="AJ87" s="11"/>
      <c r="AK87" s="11"/>
      <c r="AL87" s="36">
        <f t="shared" si="31"/>
        <v>26.679399999999998</v>
      </c>
      <c r="AM87" s="36">
        <f t="shared" si="44"/>
        <v>121.6794</v>
      </c>
      <c r="AN87" s="36">
        <f t="shared" si="45"/>
        <v>0</v>
      </c>
      <c r="AO87" s="66">
        <f>ROUNDDOWN((AN87*VLOOKUP(AN87*10000,DATA!$B$120:$E$127,3,TRUE)-VLOOKUP(AN87*10000,DATA!$B$120:$E$127,4,TRUE))*1.021,4)</f>
        <v>0</v>
      </c>
      <c r="AP87" s="36">
        <f>AF87*VLOOKUP(AF87*10000,DATA!$B$141:$E$146,3,TRUE)+VLOOKUP(AF87*10000,DATA!$B$141:$E$146,4,TRUE)/10000</f>
        <v>62.3</v>
      </c>
      <c r="AQ87" s="36">
        <f t="shared" si="46"/>
        <v>118.7</v>
      </c>
      <c r="AR87" s="36">
        <f>VLOOKUP(S87*10000,DATA!B$154:D$157,3,TRUE)/10000</f>
        <v>43</v>
      </c>
      <c r="AS87" s="11"/>
      <c r="AT87" s="11"/>
      <c r="AU87" s="36">
        <f t="shared" si="47"/>
        <v>26.679399999999998</v>
      </c>
      <c r="AV87" s="36">
        <f t="shared" si="48"/>
        <v>69.679400000000001</v>
      </c>
      <c r="AW87" s="36">
        <f t="shared" si="49"/>
        <v>49</v>
      </c>
      <c r="AX87" s="66">
        <f>IF(AQ87&lt;=DATA!$E$23,0,計算表!AW87*0.1+0.5)</f>
        <v>5.4</v>
      </c>
      <c r="AY87" s="66">
        <f>IF(AF87&lt;DATA!$E$22,0,AF87*DATA!$E$19)</f>
        <v>16.561499999999999</v>
      </c>
      <c r="AZ87" s="66">
        <f>IF(AF87&lt;DATA!$E$22,0,AF87*DATA!$E$20)</f>
        <v>9.0319000000000003</v>
      </c>
      <c r="BA87" s="66">
        <f>AF87*DATA!$E$21</f>
        <v>1.0860000000000001</v>
      </c>
      <c r="BB87" s="67">
        <f t="shared" si="50"/>
        <v>148.92060000000001</v>
      </c>
    </row>
    <row r="88" spans="2:54">
      <c r="B88" s="36">
        <f>DATA!$E$18</f>
        <v>400</v>
      </c>
      <c r="C88" s="36">
        <f t="shared" si="51"/>
        <v>182</v>
      </c>
      <c r="D88" s="36">
        <f t="shared" si="32"/>
        <v>318.97140000000002</v>
      </c>
      <c r="E88" s="36">
        <f t="shared" si="33"/>
        <v>149.72320000000002</v>
      </c>
      <c r="F88" s="36">
        <f t="shared" si="34"/>
        <v>468.69460000000004</v>
      </c>
      <c r="G88" s="51"/>
      <c r="H88" s="67">
        <f t="shared" si="28"/>
        <v>400</v>
      </c>
      <c r="I88" s="36">
        <f>H88*VLOOKUP(H88*10000,DATA!$B$39:$E$43,3,TRUE)+VLOOKUP(H88*10000,DATA!$B$39:$E$43,4,TRUE)/10000</f>
        <v>124</v>
      </c>
      <c r="J88" s="36">
        <f t="shared" si="29"/>
        <v>276</v>
      </c>
      <c r="K88" s="36">
        <f>VLOOKUP(J88*10000,DATA!$B$55:$D$63,3,TRUE)/10000</f>
        <v>88</v>
      </c>
      <c r="L88" s="36">
        <f>IF(AH88&lt;=58,
VLOOKUP(J88,DATA!$B$72:$D$75,3,TRUE)/10000,0)</f>
        <v>0</v>
      </c>
      <c r="M88" s="36" cm="1">
        <f t="array" ref="M88">_xlfn.IFS(
J88&lt;=900,VLOOKUP(AH88*10000,DATA!$B$86:$F$96,3,TRUE)/10000,
J88&lt;=950,VLOOKUP(AH88*10000,DATA!$B$86:$F$96,4,TRUE)/10000,
J88&lt;=900,VLOOKUP(AH88*10000,DATA!$B$86:$F$96,5,TRUE)/10000,
TRUE,0)</f>
        <v>16</v>
      </c>
      <c r="N88" s="36">
        <f t="shared" si="35"/>
        <v>58.96</v>
      </c>
      <c r="O88" s="36">
        <f t="shared" si="36"/>
        <v>162.96</v>
      </c>
      <c r="P88" s="36">
        <f t="shared" si="37"/>
        <v>113</v>
      </c>
      <c r="Q88" s="66">
        <f>ROUNDDOWN((P88*VLOOKUP(P88*10000,DATA!$B$120:$E$127,3,TRUE)-VLOOKUP(P88*10000,DATA!$B$120:$E$127,4,TRUE))*1.021,4)</f>
        <v>5.7686000000000002</v>
      </c>
      <c r="R88" s="36">
        <f>H88*VLOOKUP(H88*10000,DATA!$B$141:$E$146,3,TRUE)+VLOOKUP(H88*10000,DATA!$B$141:$E$146,4,TRUE)/10000</f>
        <v>124</v>
      </c>
      <c r="S88" s="36">
        <f t="shared" si="38"/>
        <v>276</v>
      </c>
      <c r="T88" s="36">
        <f>VLOOKUP(S88*10000,DATA!B$154:D$157,3,TRUE)/10000</f>
        <v>43</v>
      </c>
      <c r="U88" s="36">
        <f>IF(AQ88&lt;=58,
VLOOKUP(S88*10000,DATA!B$165:D$168,3,TRUE)/10000,
0)</f>
        <v>0</v>
      </c>
      <c r="V88" s="36" cm="1">
        <f t="array" ref="V88">_xlfn.IFS(
S88&lt;=900,
VLOOKUP(AQ88*10000,DATA!B$177:F$186,3,TRUE)/10000,
S88&lt;=950,
VLOOKUP(AQ88*10000,DATA!B$177:F$186,4,TRUE)/10000,
S88&lt;=1000,
VLOOKUP(AQ88*10000,DATA!B$177:F$186,5,TRUE)/10000,
TRUE,0)</f>
        <v>16</v>
      </c>
      <c r="W88" s="36">
        <f t="shared" si="39"/>
        <v>58.96</v>
      </c>
      <c r="X88" s="36">
        <f t="shared" si="40"/>
        <v>117.96000000000001</v>
      </c>
      <c r="Y88" s="36">
        <f t="shared" si="41"/>
        <v>158</v>
      </c>
      <c r="Z88" s="66">
        <f>IF(S88&lt;=DATA!$E$23,0,計算表!Y88*0.1+0.5)</f>
        <v>16.3</v>
      </c>
      <c r="AA88" s="66">
        <f>H88*DATA!$E$19</f>
        <v>36.6</v>
      </c>
      <c r="AB88" s="66">
        <f>H88*DATA!$E$20</f>
        <v>19.96</v>
      </c>
      <c r="AC88" s="66">
        <f>H88*DATA!$E$21</f>
        <v>2.4</v>
      </c>
      <c r="AD88" s="67">
        <f t="shared" si="42"/>
        <v>318.97140000000002</v>
      </c>
      <c r="AF88" s="67">
        <f t="shared" si="30"/>
        <v>182</v>
      </c>
      <c r="AG88" s="36">
        <f>AF88*VLOOKUP(AF88*10000,DATA!$B$39:$E$43,3,TRUE)+VLOOKUP(AF88*10000,DATA!$B$39:$E$43,4,TRUE)/10000</f>
        <v>65</v>
      </c>
      <c r="AH88" s="36">
        <f t="shared" si="43"/>
        <v>117</v>
      </c>
      <c r="AI88" s="36">
        <f>VLOOKUP(AH88*10000,DATA!$B$55:$D$63,3,TRUE)/10000</f>
        <v>95</v>
      </c>
      <c r="AJ88" s="11"/>
      <c r="AK88" s="11"/>
      <c r="AL88" s="36">
        <f t="shared" si="31"/>
        <v>26.826799999999999</v>
      </c>
      <c r="AM88" s="36">
        <f t="shared" si="44"/>
        <v>121.82679999999999</v>
      </c>
      <c r="AN88" s="36">
        <f t="shared" si="45"/>
        <v>0</v>
      </c>
      <c r="AO88" s="66">
        <f>ROUNDDOWN((AN88*VLOOKUP(AN88*10000,DATA!$B$120:$E$127,3,TRUE)-VLOOKUP(AN88*10000,DATA!$B$120:$E$127,4,TRUE))*1.021,4)</f>
        <v>0</v>
      </c>
      <c r="AP88" s="36">
        <f>AF88*VLOOKUP(AF88*10000,DATA!$B$141:$E$146,3,TRUE)+VLOOKUP(AF88*10000,DATA!$B$141:$E$146,4,TRUE)/10000</f>
        <v>62.6</v>
      </c>
      <c r="AQ88" s="36">
        <f t="shared" si="46"/>
        <v>119.4</v>
      </c>
      <c r="AR88" s="36">
        <f>VLOOKUP(S88*10000,DATA!B$154:D$157,3,TRUE)/10000</f>
        <v>43</v>
      </c>
      <c r="AS88" s="11"/>
      <c r="AT88" s="11"/>
      <c r="AU88" s="36">
        <f t="shared" si="47"/>
        <v>26.826799999999999</v>
      </c>
      <c r="AV88" s="36">
        <f t="shared" si="48"/>
        <v>69.826799999999992</v>
      </c>
      <c r="AW88" s="36">
        <f t="shared" si="49"/>
        <v>49.5</v>
      </c>
      <c r="AX88" s="66">
        <f>IF(AQ88&lt;=DATA!$E$23,0,計算表!AW88*0.1+0.5)</f>
        <v>5.45</v>
      </c>
      <c r="AY88" s="66">
        <f>IF(AF88&lt;DATA!$E$22,0,AF88*DATA!$E$19)</f>
        <v>16.652999999999999</v>
      </c>
      <c r="AZ88" s="66">
        <f>IF(AF88&lt;DATA!$E$22,0,AF88*DATA!$E$20)</f>
        <v>9.0817999999999994</v>
      </c>
      <c r="BA88" s="66">
        <f>AF88*DATA!$E$21</f>
        <v>1.0920000000000001</v>
      </c>
      <c r="BB88" s="67">
        <f t="shared" si="50"/>
        <v>149.72320000000002</v>
      </c>
    </row>
    <row r="89" spans="2:54">
      <c r="B89" s="36">
        <f>DATA!$E$18</f>
        <v>400</v>
      </c>
      <c r="C89" s="36">
        <f t="shared" si="51"/>
        <v>183</v>
      </c>
      <c r="D89" s="36">
        <f t="shared" si="32"/>
        <v>318.47140000000002</v>
      </c>
      <c r="E89" s="36">
        <f t="shared" si="33"/>
        <v>150.51580000000001</v>
      </c>
      <c r="F89" s="36">
        <f t="shared" si="34"/>
        <v>468.98720000000003</v>
      </c>
      <c r="G89" s="51"/>
      <c r="H89" s="67">
        <f t="shared" si="28"/>
        <v>400</v>
      </c>
      <c r="I89" s="36">
        <f>H89*VLOOKUP(H89*10000,DATA!$B$39:$E$43,3,TRUE)+VLOOKUP(H89*10000,DATA!$B$39:$E$43,4,TRUE)/10000</f>
        <v>124</v>
      </c>
      <c r="J89" s="36">
        <f t="shared" si="29"/>
        <v>276</v>
      </c>
      <c r="K89" s="36">
        <f>VLOOKUP(J89*10000,DATA!$B$55:$D$63,3,TRUE)/10000</f>
        <v>88</v>
      </c>
      <c r="L89" s="36">
        <f>IF(AH89&lt;=58,
VLOOKUP(J89,DATA!$B$72:$D$75,3,TRUE)/10000,0)</f>
        <v>0</v>
      </c>
      <c r="M89" s="36" cm="1">
        <f t="array" ref="M89">_xlfn.IFS(
J89&lt;=900,VLOOKUP(AH89*10000,DATA!$B$86:$F$96,3,TRUE)/10000,
J89&lt;=950,VLOOKUP(AH89*10000,DATA!$B$86:$F$96,4,TRUE)/10000,
J89&lt;=900,VLOOKUP(AH89*10000,DATA!$B$86:$F$96,5,TRUE)/10000,
TRUE,0)</f>
        <v>16</v>
      </c>
      <c r="N89" s="36">
        <f t="shared" si="35"/>
        <v>58.96</v>
      </c>
      <c r="O89" s="36">
        <f t="shared" si="36"/>
        <v>162.96</v>
      </c>
      <c r="P89" s="36">
        <f t="shared" si="37"/>
        <v>113</v>
      </c>
      <c r="Q89" s="66">
        <f>ROUNDDOWN((P89*VLOOKUP(P89*10000,DATA!$B$120:$E$127,3,TRUE)-VLOOKUP(P89*10000,DATA!$B$120:$E$127,4,TRUE))*1.021,4)</f>
        <v>5.7686000000000002</v>
      </c>
      <c r="R89" s="36">
        <f>H89*VLOOKUP(H89*10000,DATA!$B$141:$E$146,3,TRUE)+VLOOKUP(H89*10000,DATA!$B$141:$E$146,4,TRUE)/10000</f>
        <v>124</v>
      </c>
      <c r="S89" s="36">
        <f t="shared" si="38"/>
        <v>276</v>
      </c>
      <c r="T89" s="36">
        <f>VLOOKUP(S89*10000,DATA!B$154:D$157,3,TRUE)/10000</f>
        <v>43</v>
      </c>
      <c r="U89" s="36">
        <f>IF(AQ89&lt;=58,
VLOOKUP(S89*10000,DATA!B$165:D$168,3,TRUE)/10000,
0)</f>
        <v>0</v>
      </c>
      <c r="V89" s="36" cm="1">
        <f t="array" ref="V89">_xlfn.IFS(
S89&lt;=900,
VLOOKUP(AQ89*10000,DATA!B$177:F$186,3,TRUE)/10000,
S89&lt;=950,
VLOOKUP(AQ89*10000,DATA!B$177:F$186,4,TRUE)/10000,
S89&lt;=1000,
VLOOKUP(AQ89*10000,DATA!B$177:F$186,5,TRUE)/10000,
TRUE,0)</f>
        <v>11</v>
      </c>
      <c r="W89" s="36">
        <f t="shared" si="39"/>
        <v>58.96</v>
      </c>
      <c r="X89" s="36">
        <f t="shared" si="40"/>
        <v>112.96000000000001</v>
      </c>
      <c r="Y89" s="36">
        <f t="shared" si="41"/>
        <v>163</v>
      </c>
      <c r="Z89" s="66">
        <f>IF(S89&lt;=DATA!$E$23,0,計算表!Y89*0.1+0.5)</f>
        <v>16.8</v>
      </c>
      <c r="AA89" s="66">
        <f>H89*DATA!$E$19</f>
        <v>36.6</v>
      </c>
      <c r="AB89" s="66">
        <f>H89*DATA!$E$20</f>
        <v>19.96</v>
      </c>
      <c r="AC89" s="66">
        <f>H89*DATA!$E$21</f>
        <v>2.4</v>
      </c>
      <c r="AD89" s="67">
        <f t="shared" si="42"/>
        <v>318.47140000000002</v>
      </c>
      <c r="AF89" s="67">
        <f t="shared" si="30"/>
        <v>183</v>
      </c>
      <c r="AG89" s="36">
        <f>AF89*VLOOKUP(AF89*10000,DATA!$B$39:$E$43,3,TRUE)+VLOOKUP(AF89*10000,DATA!$B$39:$E$43,4,TRUE)/10000</f>
        <v>65</v>
      </c>
      <c r="AH89" s="36">
        <f t="shared" si="43"/>
        <v>118</v>
      </c>
      <c r="AI89" s="36">
        <f>VLOOKUP(AH89*10000,DATA!$B$55:$D$63,3,TRUE)/10000</f>
        <v>95</v>
      </c>
      <c r="AJ89" s="11"/>
      <c r="AK89" s="11"/>
      <c r="AL89" s="36">
        <f t="shared" si="31"/>
        <v>26.974199999999996</v>
      </c>
      <c r="AM89" s="36">
        <f t="shared" si="44"/>
        <v>121.9742</v>
      </c>
      <c r="AN89" s="36">
        <f t="shared" si="45"/>
        <v>0</v>
      </c>
      <c r="AO89" s="66">
        <f>ROUNDDOWN((AN89*VLOOKUP(AN89*10000,DATA!$B$120:$E$127,3,TRUE)-VLOOKUP(AN89*10000,DATA!$B$120:$E$127,4,TRUE))*1.021,4)</f>
        <v>0</v>
      </c>
      <c r="AP89" s="36">
        <f>AF89*VLOOKUP(AF89*10000,DATA!$B$141:$E$146,3,TRUE)+VLOOKUP(AF89*10000,DATA!$B$141:$E$146,4,TRUE)/10000</f>
        <v>62.9</v>
      </c>
      <c r="AQ89" s="36">
        <f t="shared" si="46"/>
        <v>120.1</v>
      </c>
      <c r="AR89" s="36">
        <f>VLOOKUP(S89*10000,DATA!B$154:D$157,3,TRUE)/10000</f>
        <v>43</v>
      </c>
      <c r="AS89" s="11"/>
      <c r="AT89" s="11"/>
      <c r="AU89" s="36">
        <f t="shared" si="47"/>
        <v>26.974199999999996</v>
      </c>
      <c r="AV89" s="36">
        <f t="shared" si="48"/>
        <v>69.974199999999996</v>
      </c>
      <c r="AW89" s="36">
        <f t="shared" si="49"/>
        <v>50.1</v>
      </c>
      <c r="AX89" s="66">
        <f>IF(AQ89&lt;=DATA!$E$23,0,計算表!AW89*0.1+0.5)</f>
        <v>5.5100000000000007</v>
      </c>
      <c r="AY89" s="66">
        <f>IF(AF89&lt;DATA!$E$22,0,AF89*DATA!$E$19)</f>
        <v>16.744499999999999</v>
      </c>
      <c r="AZ89" s="66">
        <f>IF(AF89&lt;DATA!$E$22,0,AF89*DATA!$E$20)</f>
        <v>9.1317000000000004</v>
      </c>
      <c r="BA89" s="66">
        <f>AF89*DATA!$E$21</f>
        <v>1.0980000000000001</v>
      </c>
      <c r="BB89" s="67">
        <f t="shared" si="50"/>
        <v>150.51580000000001</v>
      </c>
    </row>
    <row r="90" spans="2:54">
      <c r="B90" s="36">
        <f>DATA!$E$18</f>
        <v>400</v>
      </c>
      <c r="C90" s="36">
        <f t="shared" si="51"/>
        <v>184</v>
      </c>
      <c r="D90" s="36">
        <f t="shared" si="32"/>
        <v>318.47140000000002</v>
      </c>
      <c r="E90" s="36">
        <f t="shared" si="33"/>
        <v>151.3184</v>
      </c>
      <c r="F90" s="36">
        <f t="shared" si="34"/>
        <v>469.78980000000001</v>
      </c>
      <c r="G90" s="51"/>
      <c r="H90" s="67">
        <f t="shared" si="28"/>
        <v>400</v>
      </c>
      <c r="I90" s="36">
        <f>H90*VLOOKUP(H90*10000,DATA!$B$39:$E$43,3,TRUE)+VLOOKUP(H90*10000,DATA!$B$39:$E$43,4,TRUE)/10000</f>
        <v>124</v>
      </c>
      <c r="J90" s="36">
        <f t="shared" si="29"/>
        <v>276</v>
      </c>
      <c r="K90" s="36">
        <f>VLOOKUP(J90*10000,DATA!$B$55:$D$63,3,TRUE)/10000</f>
        <v>88</v>
      </c>
      <c r="L90" s="36">
        <f>IF(AH90&lt;=58,
VLOOKUP(J90,DATA!$B$72:$D$75,3,TRUE)/10000,0)</f>
        <v>0</v>
      </c>
      <c r="M90" s="36" cm="1">
        <f t="array" ref="M90">_xlfn.IFS(
J90&lt;=900,VLOOKUP(AH90*10000,DATA!$B$86:$F$96,3,TRUE)/10000,
J90&lt;=950,VLOOKUP(AH90*10000,DATA!$B$86:$F$96,4,TRUE)/10000,
J90&lt;=900,VLOOKUP(AH90*10000,DATA!$B$86:$F$96,5,TRUE)/10000,
TRUE,0)</f>
        <v>16</v>
      </c>
      <c r="N90" s="36">
        <f t="shared" si="35"/>
        <v>58.96</v>
      </c>
      <c r="O90" s="36">
        <f t="shared" si="36"/>
        <v>162.96</v>
      </c>
      <c r="P90" s="36">
        <f t="shared" si="37"/>
        <v>113</v>
      </c>
      <c r="Q90" s="66">
        <f>ROUNDDOWN((P90*VLOOKUP(P90*10000,DATA!$B$120:$E$127,3,TRUE)-VLOOKUP(P90*10000,DATA!$B$120:$E$127,4,TRUE))*1.021,4)</f>
        <v>5.7686000000000002</v>
      </c>
      <c r="R90" s="36">
        <f>H90*VLOOKUP(H90*10000,DATA!$B$141:$E$146,3,TRUE)+VLOOKUP(H90*10000,DATA!$B$141:$E$146,4,TRUE)/10000</f>
        <v>124</v>
      </c>
      <c r="S90" s="36">
        <f t="shared" si="38"/>
        <v>276</v>
      </c>
      <c r="T90" s="36">
        <f>VLOOKUP(S90*10000,DATA!B$154:D$157,3,TRUE)/10000</f>
        <v>43</v>
      </c>
      <c r="U90" s="36">
        <f>IF(AQ90&lt;=58,
VLOOKUP(S90*10000,DATA!B$165:D$168,3,TRUE)/10000,
0)</f>
        <v>0</v>
      </c>
      <c r="V90" s="36" cm="1">
        <f t="array" ref="V90">_xlfn.IFS(
S90&lt;=900,
VLOOKUP(AQ90*10000,DATA!B$177:F$186,3,TRUE)/10000,
S90&lt;=950,
VLOOKUP(AQ90*10000,DATA!B$177:F$186,4,TRUE)/10000,
S90&lt;=1000,
VLOOKUP(AQ90*10000,DATA!B$177:F$186,5,TRUE)/10000,
TRUE,0)</f>
        <v>11</v>
      </c>
      <c r="W90" s="36">
        <f t="shared" si="39"/>
        <v>58.96</v>
      </c>
      <c r="X90" s="36">
        <f t="shared" si="40"/>
        <v>112.96000000000001</v>
      </c>
      <c r="Y90" s="36">
        <f t="shared" si="41"/>
        <v>163</v>
      </c>
      <c r="Z90" s="66">
        <f>IF(S90&lt;=DATA!$E$23,0,計算表!Y90*0.1+0.5)</f>
        <v>16.8</v>
      </c>
      <c r="AA90" s="66">
        <f>H90*DATA!$E$19</f>
        <v>36.6</v>
      </c>
      <c r="AB90" s="66">
        <f>H90*DATA!$E$20</f>
        <v>19.96</v>
      </c>
      <c r="AC90" s="66">
        <f>H90*DATA!$E$21</f>
        <v>2.4</v>
      </c>
      <c r="AD90" s="67">
        <f t="shared" si="42"/>
        <v>318.47140000000002</v>
      </c>
      <c r="AF90" s="67">
        <f t="shared" si="30"/>
        <v>184</v>
      </c>
      <c r="AG90" s="36">
        <f>AF90*VLOOKUP(AF90*10000,DATA!$B$39:$E$43,3,TRUE)+VLOOKUP(AF90*10000,DATA!$B$39:$E$43,4,TRUE)/10000</f>
        <v>65</v>
      </c>
      <c r="AH90" s="36">
        <f t="shared" si="43"/>
        <v>119</v>
      </c>
      <c r="AI90" s="36">
        <f>VLOOKUP(AH90*10000,DATA!$B$55:$D$63,3,TRUE)/10000</f>
        <v>95</v>
      </c>
      <c r="AJ90" s="11"/>
      <c r="AK90" s="11"/>
      <c r="AL90" s="36">
        <f t="shared" si="31"/>
        <v>27.121599999999997</v>
      </c>
      <c r="AM90" s="36">
        <f t="shared" si="44"/>
        <v>122.1216</v>
      </c>
      <c r="AN90" s="36">
        <f t="shared" si="45"/>
        <v>0</v>
      </c>
      <c r="AO90" s="66">
        <f>ROUNDDOWN((AN90*VLOOKUP(AN90*10000,DATA!$B$120:$E$127,3,TRUE)-VLOOKUP(AN90*10000,DATA!$B$120:$E$127,4,TRUE))*1.021,4)</f>
        <v>0</v>
      </c>
      <c r="AP90" s="36">
        <f>AF90*VLOOKUP(AF90*10000,DATA!$B$141:$E$146,3,TRUE)+VLOOKUP(AF90*10000,DATA!$B$141:$E$146,4,TRUE)/10000</f>
        <v>63.199999999999996</v>
      </c>
      <c r="AQ90" s="36">
        <f t="shared" si="46"/>
        <v>120.80000000000001</v>
      </c>
      <c r="AR90" s="36">
        <f>VLOOKUP(S90*10000,DATA!B$154:D$157,3,TRUE)/10000</f>
        <v>43</v>
      </c>
      <c r="AS90" s="11"/>
      <c r="AT90" s="11"/>
      <c r="AU90" s="36">
        <f t="shared" si="47"/>
        <v>27.121599999999997</v>
      </c>
      <c r="AV90" s="36">
        <f t="shared" si="48"/>
        <v>70.121600000000001</v>
      </c>
      <c r="AW90" s="36">
        <f t="shared" si="49"/>
        <v>50.6</v>
      </c>
      <c r="AX90" s="66">
        <f>IF(AQ90&lt;=DATA!$E$23,0,計算表!AW90*0.1+0.5)</f>
        <v>5.5600000000000005</v>
      </c>
      <c r="AY90" s="66">
        <f>IF(AF90&lt;DATA!$E$22,0,AF90*DATA!$E$19)</f>
        <v>16.835999999999999</v>
      </c>
      <c r="AZ90" s="66">
        <f>IF(AF90&lt;DATA!$E$22,0,AF90*DATA!$E$20)</f>
        <v>9.1815999999999995</v>
      </c>
      <c r="BA90" s="66">
        <f>AF90*DATA!$E$21</f>
        <v>1.1040000000000001</v>
      </c>
      <c r="BB90" s="67">
        <f t="shared" si="50"/>
        <v>151.3184</v>
      </c>
    </row>
    <row r="91" spans="2:54">
      <c r="B91" s="36">
        <f>DATA!$E$18</f>
        <v>400</v>
      </c>
      <c r="C91" s="36">
        <f t="shared" si="51"/>
        <v>185</v>
      </c>
      <c r="D91" s="36">
        <f t="shared" si="32"/>
        <v>318.47140000000002</v>
      </c>
      <c r="E91" s="36">
        <f t="shared" si="33"/>
        <v>152.11099999999999</v>
      </c>
      <c r="F91" s="36">
        <f t="shared" si="34"/>
        <v>470.58240000000001</v>
      </c>
      <c r="G91" s="51"/>
      <c r="H91" s="67">
        <f t="shared" si="28"/>
        <v>400</v>
      </c>
      <c r="I91" s="36">
        <f>H91*VLOOKUP(H91*10000,DATA!$B$39:$E$43,3,TRUE)+VLOOKUP(H91*10000,DATA!$B$39:$E$43,4,TRUE)/10000</f>
        <v>124</v>
      </c>
      <c r="J91" s="36">
        <f t="shared" si="29"/>
        <v>276</v>
      </c>
      <c r="K91" s="36">
        <f>VLOOKUP(J91*10000,DATA!$B$55:$D$63,3,TRUE)/10000</f>
        <v>88</v>
      </c>
      <c r="L91" s="36">
        <f>IF(AH91&lt;=58,
VLOOKUP(J91,DATA!$B$72:$D$75,3,TRUE)/10000,0)</f>
        <v>0</v>
      </c>
      <c r="M91" s="36" cm="1">
        <f t="array" ref="M91">_xlfn.IFS(
J91&lt;=900,VLOOKUP(AH91*10000,DATA!$B$86:$F$96,3,TRUE)/10000,
J91&lt;=950,VLOOKUP(AH91*10000,DATA!$B$86:$F$96,4,TRUE)/10000,
J91&lt;=900,VLOOKUP(AH91*10000,DATA!$B$86:$F$96,5,TRUE)/10000,
TRUE,0)</f>
        <v>16</v>
      </c>
      <c r="N91" s="36">
        <f t="shared" si="35"/>
        <v>58.96</v>
      </c>
      <c r="O91" s="36">
        <f t="shared" si="36"/>
        <v>162.96</v>
      </c>
      <c r="P91" s="36">
        <f t="shared" si="37"/>
        <v>113</v>
      </c>
      <c r="Q91" s="66">
        <f>ROUNDDOWN((P91*VLOOKUP(P91*10000,DATA!$B$120:$E$127,3,TRUE)-VLOOKUP(P91*10000,DATA!$B$120:$E$127,4,TRUE))*1.021,4)</f>
        <v>5.7686000000000002</v>
      </c>
      <c r="R91" s="36">
        <f>H91*VLOOKUP(H91*10000,DATA!$B$141:$E$146,3,TRUE)+VLOOKUP(H91*10000,DATA!$B$141:$E$146,4,TRUE)/10000</f>
        <v>124</v>
      </c>
      <c r="S91" s="36">
        <f t="shared" si="38"/>
        <v>276</v>
      </c>
      <c r="T91" s="36">
        <f>VLOOKUP(S91*10000,DATA!B$154:D$157,3,TRUE)/10000</f>
        <v>43</v>
      </c>
      <c r="U91" s="36">
        <f>IF(AQ91&lt;=58,
VLOOKUP(S91*10000,DATA!B$165:D$168,3,TRUE)/10000,
0)</f>
        <v>0</v>
      </c>
      <c r="V91" s="36" cm="1">
        <f t="array" ref="V91">_xlfn.IFS(
S91&lt;=900,
VLOOKUP(AQ91*10000,DATA!B$177:F$186,3,TRUE)/10000,
S91&lt;=950,
VLOOKUP(AQ91*10000,DATA!B$177:F$186,4,TRUE)/10000,
S91&lt;=1000,
VLOOKUP(AQ91*10000,DATA!B$177:F$186,5,TRUE)/10000,
TRUE,0)</f>
        <v>11</v>
      </c>
      <c r="W91" s="36">
        <f t="shared" si="39"/>
        <v>58.96</v>
      </c>
      <c r="X91" s="36">
        <f t="shared" si="40"/>
        <v>112.96000000000001</v>
      </c>
      <c r="Y91" s="36">
        <f t="shared" si="41"/>
        <v>163</v>
      </c>
      <c r="Z91" s="66">
        <f>IF(S91&lt;=DATA!$E$23,0,計算表!Y91*0.1+0.5)</f>
        <v>16.8</v>
      </c>
      <c r="AA91" s="66">
        <f>H91*DATA!$E$19</f>
        <v>36.6</v>
      </c>
      <c r="AB91" s="66">
        <f>H91*DATA!$E$20</f>
        <v>19.96</v>
      </c>
      <c r="AC91" s="66">
        <f>H91*DATA!$E$21</f>
        <v>2.4</v>
      </c>
      <c r="AD91" s="67">
        <f t="shared" si="42"/>
        <v>318.47140000000002</v>
      </c>
      <c r="AF91" s="67">
        <f t="shared" si="30"/>
        <v>185</v>
      </c>
      <c r="AG91" s="36">
        <f>AF91*VLOOKUP(AF91*10000,DATA!$B$39:$E$43,3,TRUE)+VLOOKUP(AF91*10000,DATA!$B$39:$E$43,4,TRUE)/10000</f>
        <v>65</v>
      </c>
      <c r="AH91" s="36">
        <f t="shared" si="43"/>
        <v>120</v>
      </c>
      <c r="AI91" s="36">
        <f>VLOOKUP(AH91*10000,DATA!$B$55:$D$63,3,TRUE)/10000</f>
        <v>95</v>
      </c>
      <c r="AJ91" s="11"/>
      <c r="AK91" s="11"/>
      <c r="AL91" s="36">
        <f t="shared" si="31"/>
        <v>27.268999999999998</v>
      </c>
      <c r="AM91" s="36">
        <f t="shared" si="44"/>
        <v>122.26900000000001</v>
      </c>
      <c r="AN91" s="36">
        <f t="shared" si="45"/>
        <v>0</v>
      </c>
      <c r="AO91" s="66">
        <f>ROUNDDOWN((AN91*VLOOKUP(AN91*10000,DATA!$B$120:$E$127,3,TRUE)-VLOOKUP(AN91*10000,DATA!$B$120:$E$127,4,TRUE))*1.021,4)</f>
        <v>0</v>
      </c>
      <c r="AP91" s="36">
        <f>AF91*VLOOKUP(AF91*10000,DATA!$B$141:$E$146,3,TRUE)+VLOOKUP(AF91*10000,DATA!$B$141:$E$146,4,TRUE)/10000</f>
        <v>63.5</v>
      </c>
      <c r="AQ91" s="36">
        <f t="shared" si="46"/>
        <v>121.5</v>
      </c>
      <c r="AR91" s="36">
        <f>VLOOKUP(S91*10000,DATA!B$154:D$157,3,TRUE)/10000</f>
        <v>43</v>
      </c>
      <c r="AS91" s="11"/>
      <c r="AT91" s="11"/>
      <c r="AU91" s="36">
        <f t="shared" si="47"/>
        <v>27.268999999999998</v>
      </c>
      <c r="AV91" s="36">
        <f t="shared" si="48"/>
        <v>70.269000000000005</v>
      </c>
      <c r="AW91" s="36">
        <f t="shared" si="49"/>
        <v>51.2</v>
      </c>
      <c r="AX91" s="66">
        <f>IF(AQ91&lt;=DATA!$E$23,0,計算表!AW91*0.1+0.5)</f>
        <v>5.620000000000001</v>
      </c>
      <c r="AY91" s="66">
        <f>IF(AF91&lt;DATA!$E$22,0,AF91*DATA!$E$19)</f>
        <v>16.927499999999998</v>
      </c>
      <c r="AZ91" s="66">
        <f>IF(AF91&lt;DATA!$E$22,0,AF91*DATA!$E$20)</f>
        <v>9.2315000000000005</v>
      </c>
      <c r="BA91" s="66">
        <f>AF91*DATA!$E$21</f>
        <v>1.1100000000000001</v>
      </c>
      <c r="BB91" s="67">
        <f t="shared" si="50"/>
        <v>152.11099999999999</v>
      </c>
    </row>
    <row r="92" spans="2:54">
      <c r="B92" s="36">
        <f>DATA!$E$18</f>
        <v>400</v>
      </c>
      <c r="C92" s="36">
        <f t="shared" si="51"/>
        <v>186</v>
      </c>
      <c r="D92" s="36">
        <f t="shared" si="32"/>
        <v>318.21609999999998</v>
      </c>
      <c r="E92" s="36">
        <f t="shared" si="33"/>
        <v>152.91360000000003</v>
      </c>
      <c r="F92" s="36">
        <f t="shared" si="34"/>
        <v>471.12970000000001</v>
      </c>
      <c r="G92" s="51"/>
      <c r="H92" s="67">
        <f t="shared" si="28"/>
        <v>400</v>
      </c>
      <c r="I92" s="36">
        <f>H92*VLOOKUP(H92*10000,DATA!$B$39:$E$43,3,TRUE)+VLOOKUP(H92*10000,DATA!$B$39:$E$43,4,TRUE)/10000</f>
        <v>124</v>
      </c>
      <c r="J92" s="36">
        <f t="shared" si="29"/>
        <v>276</v>
      </c>
      <c r="K92" s="36">
        <f>VLOOKUP(J92*10000,DATA!$B$55:$D$63,3,TRUE)/10000</f>
        <v>88</v>
      </c>
      <c r="L92" s="36">
        <f>IF(AH92&lt;=58,
VLOOKUP(J92,DATA!$B$72:$D$75,3,TRUE)/10000,0)</f>
        <v>0</v>
      </c>
      <c r="M92" s="36" cm="1">
        <f t="array" ref="M92">_xlfn.IFS(
J92&lt;=900,VLOOKUP(AH92*10000,DATA!$B$86:$F$96,3,TRUE)/10000,
J92&lt;=950,VLOOKUP(AH92*10000,DATA!$B$86:$F$96,4,TRUE)/10000,
J92&lt;=900,VLOOKUP(AH92*10000,DATA!$B$86:$F$96,5,TRUE)/10000,
TRUE,0)</f>
        <v>11</v>
      </c>
      <c r="N92" s="36">
        <f t="shared" si="35"/>
        <v>58.96</v>
      </c>
      <c r="O92" s="36">
        <f t="shared" si="36"/>
        <v>157.96</v>
      </c>
      <c r="P92" s="36">
        <f t="shared" si="37"/>
        <v>118</v>
      </c>
      <c r="Q92" s="66">
        <f>ROUNDDOWN((P92*VLOOKUP(P92*10000,DATA!$B$120:$E$127,3,TRUE)-VLOOKUP(P92*10000,DATA!$B$120:$E$127,4,TRUE))*1.021,4)</f>
        <v>6.0239000000000003</v>
      </c>
      <c r="R92" s="36">
        <f>H92*VLOOKUP(H92*10000,DATA!$B$141:$E$146,3,TRUE)+VLOOKUP(H92*10000,DATA!$B$141:$E$146,4,TRUE)/10000</f>
        <v>124</v>
      </c>
      <c r="S92" s="36">
        <f t="shared" si="38"/>
        <v>276</v>
      </c>
      <c r="T92" s="36">
        <f>VLOOKUP(S92*10000,DATA!B$154:D$157,3,TRUE)/10000</f>
        <v>43</v>
      </c>
      <c r="U92" s="36">
        <f>IF(AQ92&lt;=58,
VLOOKUP(S92*10000,DATA!B$165:D$168,3,TRUE)/10000,
0)</f>
        <v>0</v>
      </c>
      <c r="V92" s="36" cm="1">
        <f t="array" ref="V92">_xlfn.IFS(
S92&lt;=900,
VLOOKUP(AQ92*10000,DATA!B$177:F$186,3,TRUE)/10000,
S92&lt;=950,
VLOOKUP(AQ92*10000,DATA!B$177:F$186,4,TRUE)/10000,
S92&lt;=1000,
VLOOKUP(AQ92*10000,DATA!B$177:F$186,5,TRUE)/10000,
TRUE,0)</f>
        <v>11</v>
      </c>
      <c r="W92" s="36">
        <f t="shared" si="39"/>
        <v>58.96</v>
      </c>
      <c r="X92" s="36">
        <f t="shared" si="40"/>
        <v>112.96000000000001</v>
      </c>
      <c r="Y92" s="36">
        <f t="shared" si="41"/>
        <v>163</v>
      </c>
      <c r="Z92" s="66">
        <f>IF(S92&lt;=DATA!$E$23,0,計算表!Y92*0.1+0.5)</f>
        <v>16.8</v>
      </c>
      <c r="AA92" s="66">
        <f>H92*DATA!$E$19</f>
        <v>36.6</v>
      </c>
      <c r="AB92" s="66">
        <f>H92*DATA!$E$20</f>
        <v>19.96</v>
      </c>
      <c r="AC92" s="66">
        <f>H92*DATA!$E$21</f>
        <v>2.4</v>
      </c>
      <c r="AD92" s="67">
        <f t="shared" si="42"/>
        <v>318.21609999999998</v>
      </c>
      <c r="AF92" s="67">
        <f t="shared" si="30"/>
        <v>186</v>
      </c>
      <c r="AG92" s="36">
        <f>AF92*VLOOKUP(AF92*10000,DATA!$B$39:$E$43,3,TRUE)+VLOOKUP(AF92*10000,DATA!$B$39:$E$43,4,TRUE)/10000</f>
        <v>65</v>
      </c>
      <c r="AH92" s="36">
        <f t="shared" si="43"/>
        <v>121</v>
      </c>
      <c r="AI92" s="36">
        <f>VLOOKUP(AH92*10000,DATA!$B$55:$D$63,3,TRUE)/10000</f>
        <v>95</v>
      </c>
      <c r="AJ92" s="11"/>
      <c r="AK92" s="11"/>
      <c r="AL92" s="36">
        <f t="shared" si="31"/>
        <v>27.416399999999996</v>
      </c>
      <c r="AM92" s="36">
        <f t="shared" si="44"/>
        <v>122.4164</v>
      </c>
      <c r="AN92" s="36">
        <f t="shared" si="45"/>
        <v>0</v>
      </c>
      <c r="AO92" s="66">
        <f>ROUNDDOWN((AN92*VLOOKUP(AN92*10000,DATA!$B$120:$E$127,3,TRUE)-VLOOKUP(AN92*10000,DATA!$B$120:$E$127,4,TRUE))*1.021,4)</f>
        <v>0</v>
      </c>
      <c r="AP92" s="36">
        <f>AF92*VLOOKUP(AF92*10000,DATA!$B$141:$E$146,3,TRUE)+VLOOKUP(AF92*10000,DATA!$B$141:$E$146,4,TRUE)/10000</f>
        <v>63.8</v>
      </c>
      <c r="AQ92" s="36">
        <f t="shared" si="46"/>
        <v>122.2</v>
      </c>
      <c r="AR92" s="36">
        <f>VLOOKUP(S92*10000,DATA!B$154:D$157,3,TRUE)/10000</f>
        <v>43</v>
      </c>
      <c r="AS92" s="11"/>
      <c r="AT92" s="11"/>
      <c r="AU92" s="36">
        <f t="shared" si="47"/>
        <v>27.416399999999996</v>
      </c>
      <c r="AV92" s="36">
        <f t="shared" si="48"/>
        <v>70.416399999999996</v>
      </c>
      <c r="AW92" s="36">
        <f t="shared" si="49"/>
        <v>51.7</v>
      </c>
      <c r="AX92" s="66">
        <f>IF(AQ92&lt;=DATA!$E$23,0,計算表!AW92*0.1+0.5)</f>
        <v>5.6700000000000008</v>
      </c>
      <c r="AY92" s="66">
        <f>IF(AF92&lt;DATA!$E$22,0,AF92*DATA!$E$19)</f>
        <v>17.018999999999998</v>
      </c>
      <c r="AZ92" s="66">
        <f>IF(AF92&lt;DATA!$E$22,0,AF92*DATA!$E$20)</f>
        <v>9.2813999999999997</v>
      </c>
      <c r="BA92" s="66">
        <f>AF92*DATA!$E$21</f>
        <v>1.1160000000000001</v>
      </c>
      <c r="BB92" s="67">
        <f t="shared" si="50"/>
        <v>152.91360000000003</v>
      </c>
    </row>
    <row r="93" spans="2:54">
      <c r="B93" s="36">
        <f>DATA!$E$18</f>
        <v>400</v>
      </c>
      <c r="C93" s="36">
        <f t="shared" si="51"/>
        <v>187</v>
      </c>
      <c r="D93" s="36">
        <f t="shared" si="32"/>
        <v>318.21609999999998</v>
      </c>
      <c r="E93" s="36">
        <f t="shared" si="33"/>
        <v>153.70620000000002</v>
      </c>
      <c r="F93" s="36">
        <f t="shared" si="34"/>
        <v>471.92230000000001</v>
      </c>
      <c r="G93" s="51"/>
      <c r="H93" s="67">
        <f t="shared" si="28"/>
        <v>400</v>
      </c>
      <c r="I93" s="36">
        <f>H93*VLOOKUP(H93*10000,DATA!$B$39:$E$43,3,TRUE)+VLOOKUP(H93*10000,DATA!$B$39:$E$43,4,TRUE)/10000</f>
        <v>124</v>
      </c>
      <c r="J93" s="36">
        <f t="shared" si="29"/>
        <v>276</v>
      </c>
      <c r="K93" s="36">
        <f>VLOOKUP(J93*10000,DATA!$B$55:$D$63,3,TRUE)/10000</f>
        <v>88</v>
      </c>
      <c r="L93" s="36">
        <f>IF(AH93&lt;=58,
VLOOKUP(J93,DATA!$B$72:$D$75,3,TRUE)/10000,0)</f>
        <v>0</v>
      </c>
      <c r="M93" s="36" cm="1">
        <f t="array" ref="M93">_xlfn.IFS(
J93&lt;=900,VLOOKUP(AH93*10000,DATA!$B$86:$F$96,3,TRUE)/10000,
J93&lt;=950,VLOOKUP(AH93*10000,DATA!$B$86:$F$96,4,TRUE)/10000,
J93&lt;=900,VLOOKUP(AH93*10000,DATA!$B$86:$F$96,5,TRUE)/10000,
TRUE,0)</f>
        <v>11</v>
      </c>
      <c r="N93" s="36">
        <f t="shared" si="35"/>
        <v>58.96</v>
      </c>
      <c r="O93" s="36">
        <f t="shared" si="36"/>
        <v>157.96</v>
      </c>
      <c r="P93" s="36">
        <f t="shared" si="37"/>
        <v>118</v>
      </c>
      <c r="Q93" s="66">
        <f>ROUNDDOWN((P93*VLOOKUP(P93*10000,DATA!$B$120:$E$127,3,TRUE)-VLOOKUP(P93*10000,DATA!$B$120:$E$127,4,TRUE))*1.021,4)</f>
        <v>6.0239000000000003</v>
      </c>
      <c r="R93" s="36">
        <f>H93*VLOOKUP(H93*10000,DATA!$B$141:$E$146,3,TRUE)+VLOOKUP(H93*10000,DATA!$B$141:$E$146,4,TRUE)/10000</f>
        <v>124</v>
      </c>
      <c r="S93" s="36">
        <f t="shared" si="38"/>
        <v>276</v>
      </c>
      <c r="T93" s="36">
        <f>VLOOKUP(S93*10000,DATA!B$154:D$157,3,TRUE)/10000</f>
        <v>43</v>
      </c>
      <c r="U93" s="36">
        <f>IF(AQ93&lt;=58,
VLOOKUP(S93*10000,DATA!B$165:D$168,3,TRUE)/10000,
0)</f>
        <v>0</v>
      </c>
      <c r="V93" s="36" cm="1">
        <f t="array" ref="V93">_xlfn.IFS(
S93&lt;=900,
VLOOKUP(AQ93*10000,DATA!B$177:F$186,3,TRUE)/10000,
S93&lt;=950,
VLOOKUP(AQ93*10000,DATA!B$177:F$186,4,TRUE)/10000,
S93&lt;=1000,
VLOOKUP(AQ93*10000,DATA!B$177:F$186,5,TRUE)/10000,
TRUE,0)</f>
        <v>11</v>
      </c>
      <c r="W93" s="36">
        <f t="shared" si="39"/>
        <v>58.96</v>
      </c>
      <c r="X93" s="36">
        <f t="shared" si="40"/>
        <v>112.96000000000001</v>
      </c>
      <c r="Y93" s="36">
        <f t="shared" si="41"/>
        <v>163</v>
      </c>
      <c r="Z93" s="66">
        <f>IF(S93&lt;=DATA!$E$23,0,計算表!Y93*0.1+0.5)</f>
        <v>16.8</v>
      </c>
      <c r="AA93" s="66">
        <f>H93*DATA!$E$19</f>
        <v>36.6</v>
      </c>
      <c r="AB93" s="66">
        <f>H93*DATA!$E$20</f>
        <v>19.96</v>
      </c>
      <c r="AC93" s="66">
        <f>H93*DATA!$E$21</f>
        <v>2.4</v>
      </c>
      <c r="AD93" s="67">
        <f t="shared" si="42"/>
        <v>318.21609999999998</v>
      </c>
      <c r="AF93" s="67">
        <f t="shared" si="30"/>
        <v>187</v>
      </c>
      <c r="AG93" s="36">
        <f>AF93*VLOOKUP(AF93*10000,DATA!$B$39:$E$43,3,TRUE)+VLOOKUP(AF93*10000,DATA!$B$39:$E$43,4,TRUE)/10000</f>
        <v>65</v>
      </c>
      <c r="AH93" s="36">
        <f t="shared" si="43"/>
        <v>122</v>
      </c>
      <c r="AI93" s="36">
        <f>VLOOKUP(AH93*10000,DATA!$B$55:$D$63,3,TRUE)/10000</f>
        <v>95</v>
      </c>
      <c r="AJ93" s="11"/>
      <c r="AK93" s="11"/>
      <c r="AL93" s="36">
        <f t="shared" si="31"/>
        <v>27.563800000000001</v>
      </c>
      <c r="AM93" s="36">
        <f t="shared" si="44"/>
        <v>122.5638</v>
      </c>
      <c r="AN93" s="36">
        <f t="shared" si="45"/>
        <v>0</v>
      </c>
      <c r="AO93" s="66">
        <f>ROUNDDOWN((AN93*VLOOKUP(AN93*10000,DATA!$B$120:$E$127,3,TRUE)-VLOOKUP(AN93*10000,DATA!$B$120:$E$127,4,TRUE))*1.021,4)</f>
        <v>0</v>
      </c>
      <c r="AP93" s="36">
        <f>AF93*VLOOKUP(AF93*10000,DATA!$B$141:$E$146,3,TRUE)+VLOOKUP(AF93*10000,DATA!$B$141:$E$146,4,TRUE)/10000</f>
        <v>64.099999999999994</v>
      </c>
      <c r="AQ93" s="36">
        <f t="shared" si="46"/>
        <v>122.9</v>
      </c>
      <c r="AR93" s="36">
        <f>VLOOKUP(S93*10000,DATA!B$154:D$157,3,TRUE)/10000</f>
        <v>43</v>
      </c>
      <c r="AS93" s="11"/>
      <c r="AT93" s="11"/>
      <c r="AU93" s="36">
        <f t="shared" si="47"/>
        <v>27.563800000000001</v>
      </c>
      <c r="AV93" s="36">
        <f t="shared" si="48"/>
        <v>70.563800000000001</v>
      </c>
      <c r="AW93" s="36">
        <f t="shared" si="49"/>
        <v>52.3</v>
      </c>
      <c r="AX93" s="66">
        <f>IF(AQ93&lt;=DATA!$E$23,0,計算表!AW93*0.1+0.5)</f>
        <v>5.73</v>
      </c>
      <c r="AY93" s="66">
        <f>IF(AF93&lt;DATA!$E$22,0,AF93*DATA!$E$19)</f>
        <v>17.110499999999998</v>
      </c>
      <c r="AZ93" s="66">
        <f>IF(AF93&lt;DATA!$E$22,0,AF93*DATA!$E$20)</f>
        <v>9.3313000000000006</v>
      </c>
      <c r="BA93" s="66">
        <f>AF93*DATA!$E$21</f>
        <v>1.1220000000000001</v>
      </c>
      <c r="BB93" s="67">
        <f t="shared" si="50"/>
        <v>153.70620000000002</v>
      </c>
    </row>
    <row r="94" spans="2:54">
      <c r="B94" s="36">
        <f>DATA!$E$18</f>
        <v>400</v>
      </c>
      <c r="C94" s="36">
        <f t="shared" si="51"/>
        <v>188</v>
      </c>
      <c r="D94" s="36">
        <f t="shared" si="32"/>
        <v>318.21609999999998</v>
      </c>
      <c r="E94" s="36">
        <f t="shared" si="33"/>
        <v>154.49860000000001</v>
      </c>
      <c r="F94" s="36">
        <f t="shared" si="34"/>
        <v>472.71469999999999</v>
      </c>
      <c r="G94" s="51"/>
      <c r="H94" s="67">
        <f t="shared" si="28"/>
        <v>400</v>
      </c>
      <c r="I94" s="36">
        <f>H94*VLOOKUP(H94*10000,DATA!$B$39:$E$43,3,TRUE)+VLOOKUP(H94*10000,DATA!$B$39:$E$43,4,TRUE)/10000</f>
        <v>124</v>
      </c>
      <c r="J94" s="36">
        <f t="shared" si="29"/>
        <v>276</v>
      </c>
      <c r="K94" s="36">
        <f>VLOOKUP(J94*10000,DATA!$B$55:$D$63,3,TRUE)/10000</f>
        <v>88</v>
      </c>
      <c r="L94" s="36">
        <f>IF(AH94&lt;=58,
VLOOKUP(J94,DATA!$B$72:$D$75,3,TRUE)/10000,0)</f>
        <v>0</v>
      </c>
      <c r="M94" s="36" cm="1">
        <f t="array" ref="M94">_xlfn.IFS(
J94&lt;=900,VLOOKUP(AH94*10000,DATA!$B$86:$F$96,3,TRUE)/10000,
J94&lt;=950,VLOOKUP(AH94*10000,DATA!$B$86:$F$96,4,TRUE)/10000,
J94&lt;=900,VLOOKUP(AH94*10000,DATA!$B$86:$F$96,5,TRUE)/10000,
TRUE,0)</f>
        <v>11</v>
      </c>
      <c r="N94" s="36">
        <f t="shared" si="35"/>
        <v>58.96</v>
      </c>
      <c r="O94" s="36">
        <f t="shared" si="36"/>
        <v>157.96</v>
      </c>
      <c r="P94" s="36">
        <f t="shared" si="37"/>
        <v>118</v>
      </c>
      <c r="Q94" s="66">
        <f>ROUNDDOWN((P94*VLOOKUP(P94*10000,DATA!$B$120:$E$127,3,TRUE)-VLOOKUP(P94*10000,DATA!$B$120:$E$127,4,TRUE))*1.021,4)</f>
        <v>6.0239000000000003</v>
      </c>
      <c r="R94" s="36">
        <f>H94*VLOOKUP(H94*10000,DATA!$B$141:$E$146,3,TRUE)+VLOOKUP(H94*10000,DATA!$B$141:$E$146,4,TRUE)/10000</f>
        <v>124</v>
      </c>
      <c r="S94" s="36">
        <f t="shared" si="38"/>
        <v>276</v>
      </c>
      <c r="T94" s="36">
        <f>VLOOKUP(S94*10000,DATA!B$154:D$157,3,TRUE)/10000</f>
        <v>43</v>
      </c>
      <c r="U94" s="36">
        <f>IF(AQ94&lt;=58,
VLOOKUP(S94*10000,DATA!B$165:D$168,3,TRUE)/10000,
0)</f>
        <v>0</v>
      </c>
      <c r="V94" s="36" cm="1">
        <f t="array" ref="V94">_xlfn.IFS(
S94&lt;=900,
VLOOKUP(AQ94*10000,DATA!B$177:F$186,3,TRUE)/10000,
S94&lt;=950,
VLOOKUP(AQ94*10000,DATA!B$177:F$186,4,TRUE)/10000,
S94&lt;=1000,
VLOOKUP(AQ94*10000,DATA!B$177:F$186,5,TRUE)/10000,
TRUE,0)</f>
        <v>11</v>
      </c>
      <c r="W94" s="36">
        <f t="shared" si="39"/>
        <v>58.96</v>
      </c>
      <c r="X94" s="36">
        <f t="shared" si="40"/>
        <v>112.96000000000001</v>
      </c>
      <c r="Y94" s="36">
        <f t="shared" si="41"/>
        <v>163</v>
      </c>
      <c r="Z94" s="66">
        <f>IF(S94&lt;=DATA!$E$23,0,計算表!Y94*0.1+0.5)</f>
        <v>16.8</v>
      </c>
      <c r="AA94" s="66">
        <f>H94*DATA!$E$19</f>
        <v>36.6</v>
      </c>
      <c r="AB94" s="66">
        <f>H94*DATA!$E$20</f>
        <v>19.96</v>
      </c>
      <c r="AC94" s="66">
        <f>H94*DATA!$E$21</f>
        <v>2.4</v>
      </c>
      <c r="AD94" s="67">
        <f t="shared" si="42"/>
        <v>318.21609999999998</v>
      </c>
      <c r="AF94" s="67">
        <f t="shared" si="30"/>
        <v>188</v>
      </c>
      <c r="AG94" s="36">
        <f>AF94*VLOOKUP(AF94*10000,DATA!$B$39:$E$43,3,TRUE)+VLOOKUP(AF94*10000,DATA!$B$39:$E$43,4,TRUE)/10000</f>
        <v>65</v>
      </c>
      <c r="AH94" s="36">
        <f t="shared" si="43"/>
        <v>123</v>
      </c>
      <c r="AI94" s="36">
        <f>VLOOKUP(AH94*10000,DATA!$B$55:$D$63,3,TRUE)/10000</f>
        <v>95</v>
      </c>
      <c r="AJ94" s="11"/>
      <c r="AK94" s="11"/>
      <c r="AL94" s="36">
        <f t="shared" si="31"/>
        <v>27.711199999999998</v>
      </c>
      <c r="AM94" s="36">
        <f t="shared" si="44"/>
        <v>122.71119999999999</v>
      </c>
      <c r="AN94" s="36">
        <f t="shared" si="45"/>
        <v>0.2</v>
      </c>
      <c r="AO94" s="66">
        <f>ROUNDDOWN((AN94*VLOOKUP(AN94*10000,DATA!$B$120:$E$127,3,TRUE)-VLOOKUP(AN94*10000,DATA!$B$120:$E$127,4,TRUE))*1.021,4)</f>
        <v>1.0200000000000001E-2</v>
      </c>
      <c r="AP94" s="36">
        <f>AF94*VLOOKUP(AF94*10000,DATA!$B$141:$E$146,3,TRUE)+VLOOKUP(AF94*10000,DATA!$B$141:$E$146,4,TRUE)/10000</f>
        <v>64.400000000000006</v>
      </c>
      <c r="AQ94" s="36">
        <f t="shared" si="46"/>
        <v>123.6</v>
      </c>
      <c r="AR94" s="36">
        <f>VLOOKUP(S94*10000,DATA!B$154:D$157,3,TRUE)/10000</f>
        <v>43</v>
      </c>
      <c r="AS94" s="11"/>
      <c r="AT94" s="11"/>
      <c r="AU94" s="36">
        <f t="shared" si="47"/>
        <v>27.711199999999998</v>
      </c>
      <c r="AV94" s="36">
        <f t="shared" si="48"/>
        <v>70.711199999999991</v>
      </c>
      <c r="AW94" s="36">
        <f t="shared" si="49"/>
        <v>52.8</v>
      </c>
      <c r="AX94" s="66">
        <f>IF(AQ94&lt;=DATA!$E$23,0,計算表!AW94*0.1+0.5)</f>
        <v>5.78</v>
      </c>
      <c r="AY94" s="66">
        <f>IF(AF94&lt;DATA!$E$22,0,AF94*DATA!$E$19)</f>
        <v>17.201999999999998</v>
      </c>
      <c r="AZ94" s="66">
        <f>IF(AF94&lt;DATA!$E$22,0,AF94*DATA!$E$20)</f>
        <v>9.3811999999999998</v>
      </c>
      <c r="BA94" s="66">
        <f>AF94*DATA!$E$21</f>
        <v>1.1280000000000001</v>
      </c>
      <c r="BB94" s="67">
        <f t="shared" si="50"/>
        <v>154.49860000000001</v>
      </c>
    </row>
    <row r="95" spans="2:54">
      <c r="B95" s="36">
        <f>DATA!$E$18</f>
        <v>400</v>
      </c>
      <c r="C95" s="36">
        <f t="shared" si="51"/>
        <v>189</v>
      </c>
      <c r="D95" s="36">
        <f t="shared" si="32"/>
        <v>318.21609999999998</v>
      </c>
      <c r="E95" s="36">
        <f t="shared" si="33"/>
        <v>155.24530000000001</v>
      </c>
      <c r="F95" s="36">
        <f t="shared" si="34"/>
        <v>473.46140000000003</v>
      </c>
      <c r="G95" s="51"/>
      <c r="H95" s="67">
        <f t="shared" si="28"/>
        <v>400</v>
      </c>
      <c r="I95" s="36">
        <f>H95*VLOOKUP(H95*10000,DATA!$B$39:$E$43,3,TRUE)+VLOOKUP(H95*10000,DATA!$B$39:$E$43,4,TRUE)/10000</f>
        <v>124</v>
      </c>
      <c r="J95" s="36">
        <f t="shared" si="29"/>
        <v>276</v>
      </c>
      <c r="K95" s="36">
        <f>VLOOKUP(J95*10000,DATA!$B$55:$D$63,3,TRUE)/10000</f>
        <v>88</v>
      </c>
      <c r="L95" s="36">
        <f>IF(AH95&lt;=58,
VLOOKUP(J95,DATA!$B$72:$D$75,3,TRUE)/10000,0)</f>
        <v>0</v>
      </c>
      <c r="M95" s="36" cm="1">
        <f t="array" ref="M95">_xlfn.IFS(
J95&lt;=900,VLOOKUP(AH95*10000,DATA!$B$86:$F$96,3,TRUE)/10000,
J95&lt;=950,VLOOKUP(AH95*10000,DATA!$B$86:$F$96,4,TRUE)/10000,
J95&lt;=900,VLOOKUP(AH95*10000,DATA!$B$86:$F$96,5,TRUE)/10000,
TRUE,0)</f>
        <v>11</v>
      </c>
      <c r="N95" s="36">
        <f t="shared" si="35"/>
        <v>58.96</v>
      </c>
      <c r="O95" s="36">
        <f t="shared" si="36"/>
        <v>157.96</v>
      </c>
      <c r="P95" s="36">
        <f t="shared" si="37"/>
        <v>118</v>
      </c>
      <c r="Q95" s="66">
        <f>ROUNDDOWN((P95*VLOOKUP(P95*10000,DATA!$B$120:$E$127,3,TRUE)-VLOOKUP(P95*10000,DATA!$B$120:$E$127,4,TRUE))*1.021,4)</f>
        <v>6.0239000000000003</v>
      </c>
      <c r="R95" s="36">
        <f>H95*VLOOKUP(H95*10000,DATA!$B$141:$E$146,3,TRUE)+VLOOKUP(H95*10000,DATA!$B$141:$E$146,4,TRUE)/10000</f>
        <v>124</v>
      </c>
      <c r="S95" s="36">
        <f t="shared" si="38"/>
        <v>276</v>
      </c>
      <c r="T95" s="36">
        <f>VLOOKUP(S95*10000,DATA!B$154:D$157,3,TRUE)/10000</f>
        <v>43</v>
      </c>
      <c r="U95" s="36">
        <f>IF(AQ95&lt;=58,
VLOOKUP(S95*10000,DATA!B$165:D$168,3,TRUE)/10000,
0)</f>
        <v>0</v>
      </c>
      <c r="V95" s="36" cm="1">
        <f t="array" ref="V95">_xlfn.IFS(
S95&lt;=900,
VLOOKUP(AQ95*10000,DATA!B$177:F$186,3,TRUE)/10000,
S95&lt;=950,
VLOOKUP(AQ95*10000,DATA!B$177:F$186,4,TRUE)/10000,
S95&lt;=1000,
VLOOKUP(AQ95*10000,DATA!B$177:F$186,5,TRUE)/10000,
TRUE,0)</f>
        <v>11</v>
      </c>
      <c r="W95" s="36">
        <f t="shared" si="39"/>
        <v>58.96</v>
      </c>
      <c r="X95" s="36">
        <f t="shared" si="40"/>
        <v>112.96000000000001</v>
      </c>
      <c r="Y95" s="36">
        <f t="shared" si="41"/>
        <v>163</v>
      </c>
      <c r="Z95" s="66">
        <f>IF(S95&lt;=DATA!$E$23,0,計算表!Y95*0.1+0.5)</f>
        <v>16.8</v>
      </c>
      <c r="AA95" s="66">
        <f>H95*DATA!$E$19</f>
        <v>36.6</v>
      </c>
      <c r="AB95" s="66">
        <f>H95*DATA!$E$20</f>
        <v>19.96</v>
      </c>
      <c r="AC95" s="66">
        <f>H95*DATA!$E$21</f>
        <v>2.4</v>
      </c>
      <c r="AD95" s="67">
        <f t="shared" si="42"/>
        <v>318.21609999999998</v>
      </c>
      <c r="AF95" s="67">
        <f t="shared" si="30"/>
        <v>189</v>
      </c>
      <c r="AG95" s="36">
        <f>AF95*VLOOKUP(AF95*10000,DATA!$B$39:$E$43,3,TRUE)+VLOOKUP(AF95*10000,DATA!$B$39:$E$43,4,TRUE)/10000</f>
        <v>65</v>
      </c>
      <c r="AH95" s="36">
        <f t="shared" si="43"/>
        <v>124</v>
      </c>
      <c r="AI95" s="36">
        <f>VLOOKUP(AH95*10000,DATA!$B$55:$D$63,3,TRUE)/10000</f>
        <v>95</v>
      </c>
      <c r="AJ95" s="11"/>
      <c r="AK95" s="11"/>
      <c r="AL95" s="36">
        <f t="shared" si="31"/>
        <v>27.858599999999999</v>
      </c>
      <c r="AM95" s="36">
        <f t="shared" si="44"/>
        <v>122.8586</v>
      </c>
      <c r="AN95" s="36">
        <f t="shared" si="45"/>
        <v>1.1000000000000001</v>
      </c>
      <c r="AO95" s="66">
        <f>ROUNDDOWN((AN95*VLOOKUP(AN95*10000,DATA!$B$120:$E$127,3,TRUE)-VLOOKUP(AN95*10000,DATA!$B$120:$E$127,4,TRUE))*1.021,4)</f>
        <v>5.6099999999999997E-2</v>
      </c>
      <c r="AP95" s="36">
        <f>AF95*VLOOKUP(AF95*10000,DATA!$B$141:$E$146,3,TRUE)+VLOOKUP(AF95*10000,DATA!$B$141:$E$146,4,TRUE)/10000</f>
        <v>64.699999999999989</v>
      </c>
      <c r="AQ95" s="36">
        <f t="shared" si="46"/>
        <v>124.30000000000001</v>
      </c>
      <c r="AR95" s="36">
        <f>VLOOKUP(S95*10000,DATA!B$154:D$157,3,TRUE)/10000</f>
        <v>43</v>
      </c>
      <c r="AS95" s="11"/>
      <c r="AT95" s="11"/>
      <c r="AU95" s="36">
        <f t="shared" si="47"/>
        <v>27.858599999999999</v>
      </c>
      <c r="AV95" s="36">
        <f t="shared" si="48"/>
        <v>70.858599999999996</v>
      </c>
      <c r="AW95" s="36">
        <f t="shared" si="49"/>
        <v>53.4</v>
      </c>
      <c r="AX95" s="66">
        <f>IF(AQ95&lt;=DATA!$E$23,0,計算表!AW95*0.1+0.5)</f>
        <v>5.84</v>
      </c>
      <c r="AY95" s="66">
        <f>IF(AF95&lt;DATA!$E$22,0,AF95*DATA!$E$19)</f>
        <v>17.293499999999998</v>
      </c>
      <c r="AZ95" s="66">
        <f>IF(AF95&lt;DATA!$E$22,0,AF95*DATA!$E$20)</f>
        <v>9.4311000000000007</v>
      </c>
      <c r="BA95" s="66">
        <f>AF95*DATA!$E$21</f>
        <v>1.1340000000000001</v>
      </c>
      <c r="BB95" s="67">
        <f t="shared" si="50"/>
        <v>155.24530000000001</v>
      </c>
    </row>
    <row r="96" spans="2:54">
      <c r="B96" s="36">
        <f>DATA!$E$18</f>
        <v>400</v>
      </c>
      <c r="C96" s="36">
        <f t="shared" si="51"/>
        <v>190</v>
      </c>
      <c r="D96" s="36">
        <f t="shared" si="32"/>
        <v>318.21609999999998</v>
      </c>
      <c r="E96" s="36">
        <f t="shared" si="33"/>
        <v>156.00710000000001</v>
      </c>
      <c r="F96" s="36">
        <f t="shared" si="34"/>
        <v>474.22320000000002</v>
      </c>
      <c r="G96" s="51"/>
      <c r="H96" s="67">
        <f t="shared" si="28"/>
        <v>400</v>
      </c>
      <c r="I96" s="36">
        <f>H96*VLOOKUP(H96*10000,DATA!$B$39:$E$43,3,TRUE)+VLOOKUP(H96*10000,DATA!$B$39:$E$43,4,TRUE)/10000</f>
        <v>124</v>
      </c>
      <c r="J96" s="36">
        <f t="shared" si="29"/>
        <v>276</v>
      </c>
      <c r="K96" s="36">
        <f>VLOOKUP(J96*10000,DATA!$B$55:$D$63,3,TRUE)/10000</f>
        <v>88</v>
      </c>
      <c r="L96" s="36">
        <f>IF(AH96&lt;=58,
VLOOKUP(J96,DATA!$B$72:$D$75,3,TRUE)/10000,0)</f>
        <v>0</v>
      </c>
      <c r="M96" s="36" cm="1">
        <f t="array" ref="M96">_xlfn.IFS(
J96&lt;=900,VLOOKUP(AH96*10000,DATA!$B$86:$F$96,3,TRUE)/10000,
J96&lt;=950,VLOOKUP(AH96*10000,DATA!$B$86:$F$96,4,TRUE)/10000,
J96&lt;=900,VLOOKUP(AH96*10000,DATA!$B$86:$F$96,5,TRUE)/10000,
TRUE,0)</f>
        <v>11</v>
      </c>
      <c r="N96" s="36">
        <f t="shared" si="35"/>
        <v>58.96</v>
      </c>
      <c r="O96" s="36">
        <f t="shared" si="36"/>
        <v>157.96</v>
      </c>
      <c r="P96" s="36">
        <f t="shared" si="37"/>
        <v>118</v>
      </c>
      <c r="Q96" s="66">
        <f>ROUNDDOWN((P96*VLOOKUP(P96*10000,DATA!$B$120:$E$127,3,TRUE)-VLOOKUP(P96*10000,DATA!$B$120:$E$127,4,TRUE))*1.021,4)</f>
        <v>6.0239000000000003</v>
      </c>
      <c r="R96" s="36">
        <f>H96*VLOOKUP(H96*10000,DATA!$B$141:$E$146,3,TRUE)+VLOOKUP(H96*10000,DATA!$B$141:$E$146,4,TRUE)/10000</f>
        <v>124</v>
      </c>
      <c r="S96" s="36">
        <f t="shared" si="38"/>
        <v>276</v>
      </c>
      <c r="T96" s="36">
        <f>VLOOKUP(S96*10000,DATA!B$154:D$157,3,TRUE)/10000</f>
        <v>43</v>
      </c>
      <c r="U96" s="36">
        <f>IF(AQ96&lt;=58,
VLOOKUP(S96*10000,DATA!B$165:D$168,3,TRUE)/10000,
0)</f>
        <v>0</v>
      </c>
      <c r="V96" s="36" cm="1">
        <f t="array" ref="V96">_xlfn.IFS(
S96&lt;=900,
VLOOKUP(AQ96*10000,DATA!B$177:F$186,3,TRUE)/10000,
S96&lt;=950,
VLOOKUP(AQ96*10000,DATA!B$177:F$186,4,TRUE)/10000,
S96&lt;=1000,
VLOOKUP(AQ96*10000,DATA!B$177:F$186,5,TRUE)/10000,
TRUE,0)</f>
        <v>11</v>
      </c>
      <c r="W96" s="36">
        <f t="shared" si="39"/>
        <v>58.96</v>
      </c>
      <c r="X96" s="36">
        <f t="shared" si="40"/>
        <v>112.96000000000001</v>
      </c>
      <c r="Y96" s="36">
        <f t="shared" si="41"/>
        <v>163</v>
      </c>
      <c r="Z96" s="66">
        <f>IF(S96&lt;=DATA!$E$23,0,計算表!Y96*0.1+0.5)</f>
        <v>16.8</v>
      </c>
      <c r="AA96" s="66">
        <f>H96*DATA!$E$19</f>
        <v>36.6</v>
      </c>
      <c r="AB96" s="66">
        <f>H96*DATA!$E$20</f>
        <v>19.96</v>
      </c>
      <c r="AC96" s="66">
        <f>H96*DATA!$E$21</f>
        <v>2.4</v>
      </c>
      <c r="AD96" s="67">
        <f t="shared" si="42"/>
        <v>318.21609999999998</v>
      </c>
      <c r="AF96" s="67">
        <f t="shared" si="30"/>
        <v>190</v>
      </c>
      <c r="AG96" s="36">
        <f>AF96*VLOOKUP(AF96*10000,DATA!$B$39:$E$43,3,TRUE)+VLOOKUP(AF96*10000,DATA!$B$39:$E$43,4,TRUE)/10000</f>
        <v>65</v>
      </c>
      <c r="AH96" s="36">
        <f t="shared" si="43"/>
        <v>125</v>
      </c>
      <c r="AI96" s="36">
        <f>VLOOKUP(AH96*10000,DATA!$B$55:$D$63,3,TRUE)/10000</f>
        <v>95</v>
      </c>
      <c r="AJ96" s="11"/>
      <c r="AK96" s="11"/>
      <c r="AL96" s="36">
        <f t="shared" si="31"/>
        <v>28.006</v>
      </c>
      <c r="AM96" s="36">
        <f t="shared" si="44"/>
        <v>123.006</v>
      </c>
      <c r="AN96" s="36">
        <f t="shared" si="45"/>
        <v>1.9</v>
      </c>
      <c r="AO96" s="66">
        <f>ROUNDDOWN((AN96*VLOOKUP(AN96*10000,DATA!$B$120:$E$127,3,TRUE)-VLOOKUP(AN96*10000,DATA!$B$120:$E$127,4,TRUE))*1.021,4)</f>
        <v>9.69E-2</v>
      </c>
      <c r="AP96" s="36">
        <f>AF96*VLOOKUP(AF96*10000,DATA!$B$141:$E$146,3,TRUE)+VLOOKUP(AF96*10000,DATA!$B$141:$E$146,4,TRUE)/10000</f>
        <v>65</v>
      </c>
      <c r="AQ96" s="36">
        <f t="shared" si="46"/>
        <v>125</v>
      </c>
      <c r="AR96" s="36">
        <f>VLOOKUP(S96*10000,DATA!B$154:D$157,3,TRUE)/10000</f>
        <v>43</v>
      </c>
      <c r="AS96" s="11"/>
      <c r="AT96" s="11"/>
      <c r="AU96" s="36">
        <f t="shared" si="47"/>
        <v>28.006</v>
      </c>
      <c r="AV96" s="36">
        <f t="shared" si="48"/>
        <v>71.006</v>
      </c>
      <c r="AW96" s="36">
        <f t="shared" si="49"/>
        <v>53.9</v>
      </c>
      <c r="AX96" s="66">
        <f>IF(AQ96&lt;=DATA!$E$23,0,計算表!AW96*0.1+0.5)</f>
        <v>5.8900000000000006</v>
      </c>
      <c r="AY96" s="66">
        <f>IF(AF96&lt;DATA!$E$22,0,AF96*DATA!$E$19)</f>
        <v>17.384999999999998</v>
      </c>
      <c r="AZ96" s="66">
        <f>IF(AF96&lt;DATA!$E$22,0,AF96*DATA!$E$20)</f>
        <v>9.4809999999999999</v>
      </c>
      <c r="BA96" s="66">
        <f>AF96*DATA!$E$21</f>
        <v>1.1400000000000001</v>
      </c>
      <c r="BB96" s="67">
        <f t="shared" si="50"/>
        <v>156.00710000000001</v>
      </c>
    </row>
    <row r="97" spans="2:54">
      <c r="B97" s="36">
        <f>DATA!$E$18</f>
        <v>400</v>
      </c>
      <c r="C97" s="36">
        <f t="shared" si="51"/>
        <v>191</v>
      </c>
      <c r="D97" s="36">
        <f t="shared" si="32"/>
        <v>317.46090000000004</v>
      </c>
      <c r="E97" s="36">
        <f t="shared" si="33"/>
        <v>156.76900000000001</v>
      </c>
      <c r="F97" s="36">
        <f t="shared" si="34"/>
        <v>474.22990000000004</v>
      </c>
      <c r="G97" s="51"/>
      <c r="H97" s="67">
        <f t="shared" si="28"/>
        <v>400</v>
      </c>
      <c r="I97" s="36">
        <f>H97*VLOOKUP(H97*10000,DATA!$B$39:$E$43,3,TRUE)+VLOOKUP(H97*10000,DATA!$B$39:$E$43,4,TRUE)/10000</f>
        <v>124</v>
      </c>
      <c r="J97" s="36">
        <f t="shared" si="29"/>
        <v>276</v>
      </c>
      <c r="K97" s="36">
        <f>VLOOKUP(J97*10000,DATA!$B$55:$D$63,3,TRUE)/10000</f>
        <v>88</v>
      </c>
      <c r="L97" s="36">
        <f>IF(AH97&lt;=58,
VLOOKUP(J97,DATA!$B$72:$D$75,3,TRUE)/10000,0)</f>
        <v>0</v>
      </c>
      <c r="M97" s="36" cm="1">
        <f t="array" ref="M97">_xlfn.IFS(
J97&lt;=900,VLOOKUP(AH97*10000,DATA!$B$86:$F$96,3,TRUE)/10000,
J97&lt;=950,VLOOKUP(AH97*10000,DATA!$B$86:$F$96,4,TRUE)/10000,
J97&lt;=900,VLOOKUP(AH97*10000,DATA!$B$86:$F$96,5,TRUE)/10000,
TRUE,0)</f>
        <v>6</v>
      </c>
      <c r="N97" s="36">
        <f t="shared" si="35"/>
        <v>58.96</v>
      </c>
      <c r="O97" s="36">
        <f t="shared" si="36"/>
        <v>152.96</v>
      </c>
      <c r="P97" s="36">
        <f t="shared" si="37"/>
        <v>123</v>
      </c>
      <c r="Q97" s="66">
        <f>ROUNDDOWN((P97*VLOOKUP(P97*10000,DATA!$B$120:$E$127,3,TRUE)-VLOOKUP(P97*10000,DATA!$B$120:$E$127,4,TRUE))*1.021,4)</f>
        <v>6.2790999999999997</v>
      </c>
      <c r="R97" s="36">
        <f>H97*VLOOKUP(H97*10000,DATA!$B$141:$E$146,3,TRUE)+VLOOKUP(H97*10000,DATA!$B$141:$E$146,4,TRUE)/10000</f>
        <v>124</v>
      </c>
      <c r="S97" s="36">
        <f t="shared" si="38"/>
        <v>276</v>
      </c>
      <c r="T97" s="36">
        <f>VLOOKUP(S97*10000,DATA!B$154:D$157,3,TRUE)/10000</f>
        <v>43</v>
      </c>
      <c r="U97" s="36">
        <f>IF(AQ97&lt;=58,
VLOOKUP(S97*10000,DATA!B$165:D$168,3,TRUE)/10000,
0)</f>
        <v>0</v>
      </c>
      <c r="V97" s="36" cm="1">
        <f t="array" ref="V97">_xlfn.IFS(
S97&lt;=900,
VLOOKUP(AQ97*10000,DATA!B$177:F$186,3,TRUE)/10000,
S97&lt;=950,
VLOOKUP(AQ97*10000,DATA!B$177:F$186,4,TRUE)/10000,
S97&lt;=1000,
VLOOKUP(AQ97*10000,DATA!B$177:F$186,5,TRUE)/10000,
TRUE,0)</f>
        <v>6</v>
      </c>
      <c r="W97" s="36">
        <f t="shared" si="39"/>
        <v>58.96</v>
      </c>
      <c r="X97" s="36">
        <f t="shared" si="40"/>
        <v>107.96000000000001</v>
      </c>
      <c r="Y97" s="36">
        <f t="shared" si="41"/>
        <v>168</v>
      </c>
      <c r="Z97" s="66">
        <f>IF(S97&lt;=DATA!$E$23,0,計算表!Y97*0.1+0.5)</f>
        <v>17.3</v>
      </c>
      <c r="AA97" s="66">
        <f>H97*DATA!$E$19</f>
        <v>36.6</v>
      </c>
      <c r="AB97" s="66">
        <f>H97*DATA!$E$20</f>
        <v>19.96</v>
      </c>
      <c r="AC97" s="66">
        <f>H97*DATA!$E$21</f>
        <v>2.4</v>
      </c>
      <c r="AD97" s="67">
        <f t="shared" si="42"/>
        <v>317.46090000000004</v>
      </c>
      <c r="AF97" s="67">
        <f t="shared" si="30"/>
        <v>191</v>
      </c>
      <c r="AG97" s="36">
        <f>AF97*VLOOKUP(AF97*10000,DATA!$B$39:$E$43,3,TRUE)+VLOOKUP(AF97*10000,DATA!$B$39:$E$43,4,TRUE)/10000</f>
        <v>65.3</v>
      </c>
      <c r="AH97" s="36">
        <f t="shared" si="43"/>
        <v>125.7</v>
      </c>
      <c r="AI97" s="36">
        <f>VLOOKUP(AH97*10000,DATA!$B$55:$D$63,3,TRUE)/10000</f>
        <v>95</v>
      </c>
      <c r="AJ97" s="11"/>
      <c r="AK97" s="11"/>
      <c r="AL97" s="36">
        <f t="shared" si="31"/>
        <v>28.153399999999998</v>
      </c>
      <c r="AM97" s="36">
        <f t="shared" si="44"/>
        <v>123.1534</v>
      </c>
      <c r="AN97" s="36">
        <f t="shared" si="45"/>
        <v>2.5</v>
      </c>
      <c r="AO97" s="66">
        <f>ROUNDDOWN((AN97*VLOOKUP(AN97*10000,DATA!$B$120:$E$127,3,TRUE)-VLOOKUP(AN97*10000,DATA!$B$120:$E$127,4,TRUE))*1.021,4)</f>
        <v>0.12759999999999999</v>
      </c>
      <c r="AP97" s="36">
        <f>AF97*VLOOKUP(AF97*10000,DATA!$B$141:$E$146,3,TRUE)+VLOOKUP(AF97*10000,DATA!$B$141:$E$146,4,TRUE)/10000</f>
        <v>65.3</v>
      </c>
      <c r="AQ97" s="36">
        <f t="shared" si="46"/>
        <v>125.7</v>
      </c>
      <c r="AR97" s="36">
        <f>VLOOKUP(S97*10000,DATA!B$154:D$157,3,TRUE)/10000</f>
        <v>43</v>
      </c>
      <c r="AS97" s="11"/>
      <c r="AT97" s="11"/>
      <c r="AU97" s="36">
        <f t="shared" si="47"/>
        <v>28.153399999999998</v>
      </c>
      <c r="AV97" s="36">
        <f t="shared" si="48"/>
        <v>71.153400000000005</v>
      </c>
      <c r="AW97" s="36">
        <f t="shared" si="49"/>
        <v>54.5</v>
      </c>
      <c r="AX97" s="66">
        <f>IF(AQ97&lt;=DATA!$E$23,0,計算表!AW97*0.1+0.5)</f>
        <v>5.95</v>
      </c>
      <c r="AY97" s="66">
        <f>IF(AF97&lt;DATA!$E$22,0,AF97*DATA!$E$19)</f>
        <v>17.476499999999998</v>
      </c>
      <c r="AZ97" s="66">
        <f>IF(AF97&lt;DATA!$E$22,0,AF97*DATA!$E$20)</f>
        <v>9.5309000000000008</v>
      </c>
      <c r="BA97" s="66">
        <f>AF97*DATA!$E$21</f>
        <v>1.1460000000000001</v>
      </c>
      <c r="BB97" s="67">
        <f t="shared" si="50"/>
        <v>156.76900000000001</v>
      </c>
    </row>
    <row r="98" spans="2:54">
      <c r="B98" s="36">
        <f>DATA!$E$18</f>
        <v>400</v>
      </c>
      <c r="C98" s="36">
        <f t="shared" si="51"/>
        <v>192</v>
      </c>
      <c r="D98" s="36">
        <f t="shared" si="32"/>
        <v>317.46090000000004</v>
      </c>
      <c r="E98" s="36">
        <f t="shared" si="33"/>
        <v>157.5461</v>
      </c>
      <c r="F98" s="36">
        <f t="shared" si="34"/>
        <v>475.00700000000006</v>
      </c>
      <c r="G98" s="51"/>
      <c r="H98" s="67">
        <f t="shared" si="28"/>
        <v>400</v>
      </c>
      <c r="I98" s="36">
        <f>H98*VLOOKUP(H98*10000,DATA!$B$39:$E$43,3,TRUE)+VLOOKUP(H98*10000,DATA!$B$39:$E$43,4,TRUE)/10000</f>
        <v>124</v>
      </c>
      <c r="J98" s="36">
        <f t="shared" si="29"/>
        <v>276</v>
      </c>
      <c r="K98" s="36">
        <f>VLOOKUP(J98*10000,DATA!$B$55:$D$63,3,TRUE)/10000</f>
        <v>88</v>
      </c>
      <c r="L98" s="36">
        <f>IF(AH98&lt;=58,
VLOOKUP(J98,DATA!$B$72:$D$75,3,TRUE)/10000,0)</f>
        <v>0</v>
      </c>
      <c r="M98" s="36" cm="1">
        <f t="array" ref="M98">_xlfn.IFS(
J98&lt;=900,VLOOKUP(AH98*10000,DATA!$B$86:$F$96,3,TRUE)/10000,
J98&lt;=950,VLOOKUP(AH98*10000,DATA!$B$86:$F$96,4,TRUE)/10000,
J98&lt;=900,VLOOKUP(AH98*10000,DATA!$B$86:$F$96,5,TRUE)/10000,
TRUE,0)</f>
        <v>6</v>
      </c>
      <c r="N98" s="36">
        <f t="shared" si="35"/>
        <v>58.96</v>
      </c>
      <c r="O98" s="36">
        <f t="shared" si="36"/>
        <v>152.96</v>
      </c>
      <c r="P98" s="36">
        <f t="shared" si="37"/>
        <v>123</v>
      </c>
      <c r="Q98" s="66">
        <f>ROUNDDOWN((P98*VLOOKUP(P98*10000,DATA!$B$120:$E$127,3,TRUE)-VLOOKUP(P98*10000,DATA!$B$120:$E$127,4,TRUE))*1.021,4)</f>
        <v>6.2790999999999997</v>
      </c>
      <c r="R98" s="36">
        <f>H98*VLOOKUP(H98*10000,DATA!$B$141:$E$146,3,TRUE)+VLOOKUP(H98*10000,DATA!$B$141:$E$146,4,TRUE)/10000</f>
        <v>124</v>
      </c>
      <c r="S98" s="36">
        <f t="shared" si="38"/>
        <v>276</v>
      </c>
      <c r="T98" s="36">
        <f>VLOOKUP(S98*10000,DATA!B$154:D$157,3,TRUE)/10000</f>
        <v>43</v>
      </c>
      <c r="U98" s="36">
        <f>IF(AQ98&lt;=58,
VLOOKUP(S98*10000,DATA!B$165:D$168,3,TRUE)/10000,
0)</f>
        <v>0</v>
      </c>
      <c r="V98" s="36" cm="1">
        <f t="array" ref="V98">_xlfn.IFS(
S98&lt;=900,
VLOOKUP(AQ98*10000,DATA!B$177:F$186,3,TRUE)/10000,
S98&lt;=950,
VLOOKUP(AQ98*10000,DATA!B$177:F$186,4,TRUE)/10000,
S98&lt;=1000,
VLOOKUP(AQ98*10000,DATA!B$177:F$186,5,TRUE)/10000,
TRUE,0)</f>
        <v>6</v>
      </c>
      <c r="W98" s="36">
        <f t="shared" si="39"/>
        <v>58.96</v>
      </c>
      <c r="X98" s="36">
        <f t="shared" si="40"/>
        <v>107.96000000000001</v>
      </c>
      <c r="Y98" s="36">
        <f t="shared" si="41"/>
        <v>168</v>
      </c>
      <c r="Z98" s="66">
        <f>IF(S98&lt;=DATA!$E$23,0,計算表!Y98*0.1+0.5)</f>
        <v>17.3</v>
      </c>
      <c r="AA98" s="66">
        <f>H98*DATA!$E$19</f>
        <v>36.6</v>
      </c>
      <c r="AB98" s="66">
        <f>H98*DATA!$E$20</f>
        <v>19.96</v>
      </c>
      <c r="AC98" s="66">
        <f>H98*DATA!$E$21</f>
        <v>2.4</v>
      </c>
      <c r="AD98" s="67">
        <f t="shared" si="42"/>
        <v>317.46090000000004</v>
      </c>
      <c r="AF98" s="67">
        <f t="shared" si="30"/>
        <v>192</v>
      </c>
      <c r="AG98" s="36">
        <f>AF98*VLOOKUP(AF98*10000,DATA!$B$39:$E$43,3,TRUE)+VLOOKUP(AF98*10000,DATA!$B$39:$E$43,4,TRUE)/10000</f>
        <v>65.599999999999994</v>
      </c>
      <c r="AH98" s="36">
        <f t="shared" si="43"/>
        <v>126.4</v>
      </c>
      <c r="AI98" s="36">
        <f>VLOOKUP(AH98*10000,DATA!$B$55:$D$63,3,TRUE)/10000</f>
        <v>95</v>
      </c>
      <c r="AJ98" s="11"/>
      <c r="AK98" s="11"/>
      <c r="AL98" s="36">
        <f t="shared" si="31"/>
        <v>28.300799999999999</v>
      </c>
      <c r="AM98" s="36">
        <f t="shared" si="44"/>
        <v>123.3008</v>
      </c>
      <c r="AN98" s="36">
        <f t="shared" si="45"/>
        <v>3</v>
      </c>
      <c r="AO98" s="66">
        <f>ROUNDDOWN((AN98*VLOOKUP(AN98*10000,DATA!$B$120:$E$127,3,TRUE)-VLOOKUP(AN98*10000,DATA!$B$120:$E$127,4,TRUE))*1.021,4)</f>
        <v>0.15310000000000001</v>
      </c>
      <c r="AP98" s="36">
        <f>AF98*VLOOKUP(AF98*10000,DATA!$B$141:$E$146,3,TRUE)+VLOOKUP(AF98*10000,DATA!$B$141:$E$146,4,TRUE)/10000</f>
        <v>65.599999999999994</v>
      </c>
      <c r="AQ98" s="36">
        <f t="shared" si="46"/>
        <v>126.4</v>
      </c>
      <c r="AR98" s="36">
        <f>VLOOKUP(S98*10000,DATA!B$154:D$157,3,TRUE)/10000</f>
        <v>43</v>
      </c>
      <c r="AS98" s="11"/>
      <c r="AT98" s="11"/>
      <c r="AU98" s="36">
        <f t="shared" si="47"/>
        <v>28.300799999999999</v>
      </c>
      <c r="AV98" s="36">
        <f t="shared" si="48"/>
        <v>71.300799999999995</v>
      </c>
      <c r="AW98" s="36">
        <f t="shared" si="49"/>
        <v>55</v>
      </c>
      <c r="AX98" s="66">
        <f>IF(AQ98&lt;=DATA!$E$23,0,計算表!AW98*0.1+0.5)</f>
        <v>6</v>
      </c>
      <c r="AY98" s="66">
        <f>IF(AF98&lt;DATA!$E$22,0,AF98*DATA!$E$19)</f>
        <v>17.567999999999998</v>
      </c>
      <c r="AZ98" s="66">
        <f>IF(AF98&lt;DATA!$E$22,0,AF98*DATA!$E$20)</f>
        <v>9.5808</v>
      </c>
      <c r="BA98" s="66">
        <f>AF98*DATA!$E$21</f>
        <v>1.1520000000000001</v>
      </c>
      <c r="BB98" s="67">
        <f t="shared" si="50"/>
        <v>157.5461</v>
      </c>
    </row>
    <row r="99" spans="2:54">
      <c r="B99" s="36">
        <f>DATA!$E$18</f>
        <v>400</v>
      </c>
      <c r="C99" s="36">
        <f t="shared" si="51"/>
        <v>193</v>
      </c>
      <c r="D99" s="36">
        <f t="shared" si="32"/>
        <v>317.46090000000004</v>
      </c>
      <c r="E99" s="36">
        <f t="shared" si="33"/>
        <v>158.30810000000002</v>
      </c>
      <c r="F99" s="36">
        <f t="shared" si="34"/>
        <v>475.76900000000006</v>
      </c>
      <c r="G99" s="51"/>
      <c r="H99" s="67">
        <f t="shared" si="28"/>
        <v>400</v>
      </c>
      <c r="I99" s="36">
        <f>H99*VLOOKUP(H99*10000,DATA!$B$39:$E$43,3,TRUE)+VLOOKUP(H99*10000,DATA!$B$39:$E$43,4,TRUE)/10000</f>
        <v>124</v>
      </c>
      <c r="J99" s="36">
        <f t="shared" si="29"/>
        <v>276</v>
      </c>
      <c r="K99" s="36">
        <f>VLOOKUP(J99*10000,DATA!$B$55:$D$63,3,TRUE)/10000</f>
        <v>88</v>
      </c>
      <c r="L99" s="36">
        <f>IF(AH99&lt;=58,
VLOOKUP(J99,DATA!$B$72:$D$75,3,TRUE)/10000,0)</f>
        <v>0</v>
      </c>
      <c r="M99" s="36" cm="1">
        <f t="array" ref="M99">_xlfn.IFS(
J99&lt;=900,VLOOKUP(AH99*10000,DATA!$B$86:$F$96,3,TRUE)/10000,
J99&lt;=950,VLOOKUP(AH99*10000,DATA!$B$86:$F$96,4,TRUE)/10000,
J99&lt;=900,VLOOKUP(AH99*10000,DATA!$B$86:$F$96,5,TRUE)/10000,
TRUE,0)</f>
        <v>6</v>
      </c>
      <c r="N99" s="36">
        <f t="shared" si="35"/>
        <v>58.96</v>
      </c>
      <c r="O99" s="36">
        <f t="shared" si="36"/>
        <v>152.96</v>
      </c>
      <c r="P99" s="36">
        <f t="shared" si="37"/>
        <v>123</v>
      </c>
      <c r="Q99" s="66">
        <f>ROUNDDOWN((P99*VLOOKUP(P99*10000,DATA!$B$120:$E$127,3,TRUE)-VLOOKUP(P99*10000,DATA!$B$120:$E$127,4,TRUE))*1.021,4)</f>
        <v>6.2790999999999997</v>
      </c>
      <c r="R99" s="36">
        <f>H99*VLOOKUP(H99*10000,DATA!$B$141:$E$146,3,TRUE)+VLOOKUP(H99*10000,DATA!$B$141:$E$146,4,TRUE)/10000</f>
        <v>124</v>
      </c>
      <c r="S99" s="36">
        <f t="shared" si="38"/>
        <v>276</v>
      </c>
      <c r="T99" s="36">
        <f>VLOOKUP(S99*10000,DATA!B$154:D$157,3,TRUE)/10000</f>
        <v>43</v>
      </c>
      <c r="U99" s="36">
        <f>IF(AQ99&lt;=58,
VLOOKUP(S99*10000,DATA!B$165:D$168,3,TRUE)/10000,
0)</f>
        <v>0</v>
      </c>
      <c r="V99" s="36" cm="1">
        <f t="array" ref="V99">_xlfn.IFS(
S99&lt;=900,
VLOOKUP(AQ99*10000,DATA!B$177:F$186,3,TRUE)/10000,
S99&lt;=950,
VLOOKUP(AQ99*10000,DATA!B$177:F$186,4,TRUE)/10000,
S99&lt;=1000,
VLOOKUP(AQ99*10000,DATA!B$177:F$186,5,TRUE)/10000,
TRUE,0)</f>
        <v>6</v>
      </c>
      <c r="W99" s="36">
        <f t="shared" si="39"/>
        <v>58.96</v>
      </c>
      <c r="X99" s="36">
        <f t="shared" si="40"/>
        <v>107.96000000000001</v>
      </c>
      <c r="Y99" s="36">
        <f t="shared" si="41"/>
        <v>168</v>
      </c>
      <c r="Z99" s="66">
        <f>IF(S99&lt;=DATA!$E$23,0,計算表!Y99*0.1+0.5)</f>
        <v>17.3</v>
      </c>
      <c r="AA99" s="66">
        <f>H99*DATA!$E$19</f>
        <v>36.6</v>
      </c>
      <c r="AB99" s="66">
        <f>H99*DATA!$E$20</f>
        <v>19.96</v>
      </c>
      <c r="AC99" s="66">
        <f>H99*DATA!$E$21</f>
        <v>2.4</v>
      </c>
      <c r="AD99" s="67">
        <f t="shared" si="42"/>
        <v>317.46090000000004</v>
      </c>
      <c r="AF99" s="67">
        <f t="shared" si="30"/>
        <v>193</v>
      </c>
      <c r="AG99" s="36">
        <f>AF99*VLOOKUP(AF99*10000,DATA!$B$39:$E$43,3,TRUE)+VLOOKUP(AF99*10000,DATA!$B$39:$E$43,4,TRUE)/10000</f>
        <v>65.900000000000006</v>
      </c>
      <c r="AH99" s="36">
        <f t="shared" si="43"/>
        <v>127.1</v>
      </c>
      <c r="AI99" s="36">
        <f>VLOOKUP(AH99*10000,DATA!$B$55:$D$63,3,TRUE)/10000</f>
        <v>95</v>
      </c>
      <c r="AJ99" s="11"/>
      <c r="AK99" s="11"/>
      <c r="AL99" s="36">
        <f t="shared" si="31"/>
        <v>28.4482</v>
      </c>
      <c r="AM99" s="36">
        <f t="shared" si="44"/>
        <v>123.4482</v>
      </c>
      <c r="AN99" s="36">
        <f t="shared" si="45"/>
        <v>3.6</v>
      </c>
      <c r="AO99" s="66">
        <f>ROUNDDOWN((AN99*VLOOKUP(AN99*10000,DATA!$B$120:$E$127,3,TRUE)-VLOOKUP(AN99*10000,DATA!$B$120:$E$127,4,TRUE))*1.021,4)</f>
        <v>0.1837</v>
      </c>
      <c r="AP99" s="36">
        <f>AF99*VLOOKUP(AF99*10000,DATA!$B$141:$E$146,3,TRUE)+VLOOKUP(AF99*10000,DATA!$B$141:$E$146,4,TRUE)/10000</f>
        <v>65.900000000000006</v>
      </c>
      <c r="AQ99" s="36">
        <f t="shared" si="46"/>
        <v>127.1</v>
      </c>
      <c r="AR99" s="36">
        <f>VLOOKUP(S99*10000,DATA!B$154:D$157,3,TRUE)/10000</f>
        <v>43</v>
      </c>
      <c r="AS99" s="11"/>
      <c r="AT99" s="11"/>
      <c r="AU99" s="36">
        <f t="shared" si="47"/>
        <v>28.4482</v>
      </c>
      <c r="AV99" s="36">
        <f t="shared" si="48"/>
        <v>71.4482</v>
      </c>
      <c r="AW99" s="36">
        <f t="shared" si="49"/>
        <v>55.6</v>
      </c>
      <c r="AX99" s="66">
        <f>IF(AQ99&lt;=DATA!$E$23,0,計算表!AW99*0.1+0.5)</f>
        <v>6.0600000000000005</v>
      </c>
      <c r="AY99" s="66">
        <f>IF(AF99&lt;DATA!$E$22,0,AF99*DATA!$E$19)</f>
        <v>17.659500000000001</v>
      </c>
      <c r="AZ99" s="66">
        <f>IF(AF99&lt;DATA!$E$22,0,AF99*DATA!$E$20)</f>
        <v>9.6306999999999992</v>
      </c>
      <c r="BA99" s="66">
        <f>AF99*DATA!$E$21</f>
        <v>1.1579999999999999</v>
      </c>
      <c r="BB99" s="67">
        <f t="shared" si="50"/>
        <v>158.30810000000002</v>
      </c>
    </row>
    <row r="100" spans="2:54">
      <c r="B100" s="36">
        <f>DATA!$E$18</f>
        <v>400</v>
      </c>
      <c r="C100" s="36">
        <f t="shared" si="51"/>
        <v>194</v>
      </c>
      <c r="D100" s="36">
        <f t="shared" si="32"/>
        <v>317.46090000000004</v>
      </c>
      <c r="E100" s="36">
        <f t="shared" si="33"/>
        <v>159.07</v>
      </c>
      <c r="F100" s="36">
        <f t="shared" si="34"/>
        <v>476.53090000000003</v>
      </c>
      <c r="G100" s="51"/>
      <c r="H100" s="67">
        <f t="shared" si="28"/>
        <v>400</v>
      </c>
      <c r="I100" s="36">
        <f>H100*VLOOKUP(H100*10000,DATA!$B$39:$E$43,3,TRUE)+VLOOKUP(H100*10000,DATA!$B$39:$E$43,4,TRUE)/10000</f>
        <v>124</v>
      </c>
      <c r="J100" s="36">
        <f t="shared" si="29"/>
        <v>276</v>
      </c>
      <c r="K100" s="36">
        <f>VLOOKUP(J100*10000,DATA!$B$55:$D$63,3,TRUE)/10000</f>
        <v>88</v>
      </c>
      <c r="L100" s="36">
        <f>IF(AH100&lt;=58,
VLOOKUP(J100,DATA!$B$72:$D$75,3,TRUE)/10000,0)</f>
        <v>0</v>
      </c>
      <c r="M100" s="36" cm="1">
        <f t="array" ref="M100">_xlfn.IFS(
J100&lt;=900,VLOOKUP(AH100*10000,DATA!$B$86:$F$96,3,TRUE)/10000,
J100&lt;=950,VLOOKUP(AH100*10000,DATA!$B$86:$F$96,4,TRUE)/10000,
J100&lt;=900,VLOOKUP(AH100*10000,DATA!$B$86:$F$96,5,TRUE)/10000,
TRUE,0)</f>
        <v>6</v>
      </c>
      <c r="N100" s="36">
        <f t="shared" si="35"/>
        <v>58.96</v>
      </c>
      <c r="O100" s="36">
        <f t="shared" si="36"/>
        <v>152.96</v>
      </c>
      <c r="P100" s="36">
        <f t="shared" si="37"/>
        <v>123</v>
      </c>
      <c r="Q100" s="66">
        <f>ROUNDDOWN((P100*VLOOKUP(P100*10000,DATA!$B$120:$E$127,3,TRUE)-VLOOKUP(P100*10000,DATA!$B$120:$E$127,4,TRUE))*1.021,4)</f>
        <v>6.2790999999999997</v>
      </c>
      <c r="R100" s="36">
        <f>H100*VLOOKUP(H100*10000,DATA!$B$141:$E$146,3,TRUE)+VLOOKUP(H100*10000,DATA!$B$141:$E$146,4,TRUE)/10000</f>
        <v>124</v>
      </c>
      <c r="S100" s="36">
        <f t="shared" si="38"/>
        <v>276</v>
      </c>
      <c r="T100" s="36">
        <f>VLOOKUP(S100*10000,DATA!B$154:D$157,3,TRUE)/10000</f>
        <v>43</v>
      </c>
      <c r="U100" s="36">
        <f>IF(AQ100&lt;=58,
VLOOKUP(S100*10000,DATA!B$165:D$168,3,TRUE)/10000,
0)</f>
        <v>0</v>
      </c>
      <c r="V100" s="36" cm="1">
        <f t="array" ref="V100">_xlfn.IFS(
S100&lt;=900,
VLOOKUP(AQ100*10000,DATA!B$177:F$186,3,TRUE)/10000,
S100&lt;=950,
VLOOKUP(AQ100*10000,DATA!B$177:F$186,4,TRUE)/10000,
S100&lt;=1000,
VLOOKUP(AQ100*10000,DATA!B$177:F$186,5,TRUE)/10000,
TRUE,0)</f>
        <v>6</v>
      </c>
      <c r="W100" s="36">
        <f t="shared" si="39"/>
        <v>58.96</v>
      </c>
      <c r="X100" s="36">
        <f t="shared" si="40"/>
        <v>107.96000000000001</v>
      </c>
      <c r="Y100" s="36">
        <f t="shared" si="41"/>
        <v>168</v>
      </c>
      <c r="Z100" s="66">
        <f>IF(S100&lt;=DATA!$E$23,0,計算表!Y100*0.1+0.5)</f>
        <v>17.3</v>
      </c>
      <c r="AA100" s="66">
        <f>H100*DATA!$E$19</f>
        <v>36.6</v>
      </c>
      <c r="AB100" s="66">
        <f>H100*DATA!$E$20</f>
        <v>19.96</v>
      </c>
      <c r="AC100" s="66">
        <f>H100*DATA!$E$21</f>
        <v>2.4</v>
      </c>
      <c r="AD100" s="67">
        <f t="shared" si="42"/>
        <v>317.46090000000004</v>
      </c>
      <c r="AF100" s="67">
        <f t="shared" si="30"/>
        <v>194</v>
      </c>
      <c r="AG100" s="36">
        <f>AF100*VLOOKUP(AF100*10000,DATA!$B$39:$E$43,3,TRUE)+VLOOKUP(AF100*10000,DATA!$B$39:$E$43,4,TRUE)/10000</f>
        <v>66.199999999999989</v>
      </c>
      <c r="AH100" s="36">
        <f t="shared" si="43"/>
        <v>127.80000000000001</v>
      </c>
      <c r="AI100" s="36">
        <f>VLOOKUP(AH100*10000,DATA!$B$55:$D$63,3,TRUE)/10000</f>
        <v>95</v>
      </c>
      <c r="AJ100" s="11"/>
      <c r="AK100" s="11"/>
      <c r="AL100" s="36">
        <f t="shared" si="31"/>
        <v>28.595600000000005</v>
      </c>
      <c r="AM100" s="36">
        <f t="shared" si="44"/>
        <v>123.5956</v>
      </c>
      <c r="AN100" s="36">
        <f t="shared" si="45"/>
        <v>4.2</v>
      </c>
      <c r="AO100" s="66">
        <f>ROUNDDOWN((AN100*VLOOKUP(AN100*10000,DATA!$B$120:$E$127,3,TRUE)-VLOOKUP(AN100*10000,DATA!$B$120:$E$127,4,TRUE))*1.021,4)</f>
        <v>0.21440000000000001</v>
      </c>
      <c r="AP100" s="36">
        <f>AF100*VLOOKUP(AF100*10000,DATA!$B$141:$E$146,3,TRUE)+VLOOKUP(AF100*10000,DATA!$B$141:$E$146,4,TRUE)/10000</f>
        <v>66.199999999999989</v>
      </c>
      <c r="AQ100" s="36">
        <f t="shared" si="46"/>
        <v>127.80000000000001</v>
      </c>
      <c r="AR100" s="36">
        <f>VLOOKUP(S100*10000,DATA!B$154:D$157,3,TRUE)/10000</f>
        <v>43</v>
      </c>
      <c r="AS100" s="11"/>
      <c r="AT100" s="11"/>
      <c r="AU100" s="36">
        <f t="shared" si="47"/>
        <v>28.595600000000005</v>
      </c>
      <c r="AV100" s="36">
        <f t="shared" si="48"/>
        <v>71.595600000000005</v>
      </c>
      <c r="AW100" s="36">
        <f t="shared" si="49"/>
        <v>56.2</v>
      </c>
      <c r="AX100" s="66">
        <f>IF(AQ100&lt;=DATA!$E$23,0,計算表!AW100*0.1+0.5)</f>
        <v>6.120000000000001</v>
      </c>
      <c r="AY100" s="66">
        <f>IF(AF100&lt;DATA!$E$22,0,AF100*DATA!$E$19)</f>
        <v>17.751000000000001</v>
      </c>
      <c r="AZ100" s="66">
        <f>IF(AF100&lt;DATA!$E$22,0,AF100*DATA!$E$20)</f>
        <v>9.6806000000000001</v>
      </c>
      <c r="BA100" s="66">
        <f>AF100*DATA!$E$21</f>
        <v>1.1639999999999999</v>
      </c>
      <c r="BB100" s="67">
        <f t="shared" si="50"/>
        <v>159.07</v>
      </c>
    </row>
    <row r="101" spans="2:54">
      <c r="B101" s="36">
        <f>DATA!$E$18</f>
        <v>400</v>
      </c>
      <c r="C101" s="36">
        <f t="shared" si="51"/>
        <v>195</v>
      </c>
      <c r="D101" s="36">
        <f t="shared" si="32"/>
        <v>317.46090000000004</v>
      </c>
      <c r="E101" s="36">
        <f t="shared" si="33"/>
        <v>159.84710000000001</v>
      </c>
      <c r="F101" s="36">
        <f t="shared" si="34"/>
        <v>477.30800000000005</v>
      </c>
      <c r="G101" s="51"/>
      <c r="H101" s="67">
        <f t="shared" si="28"/>
        <v>400</v>
      </c>
      <c r="I101" s="36">
        <f>H101*VLOOKUP(H101*10000,DATA!$B$39:$E$43,3,TRUE)+VLOOKUP(H101*10000,DATA!$B$39:$E$43,4,TRUE)/10000</f>
        <v>124</v>
      </c>
      <c r="J101" s="36">
        <f t="shared" si="29"/>
        <v>276</v>
      </c>
      <c r="K101" s="36">
        <f>VLOOKUP(J101*10000,DATA!$B$55:$D$63,3,TRUE)/10000</f>
        <v>88</v>
      </c>
      <c r="L101" s="36">
        <f>IF(AH101&lt;=58,
VLOOKUP(J101,DATA!$B$72:$D$75,3,TRUE)/10000,0)</f>
        <v>0</v>
      </c>
      <c r="M101" s="36" cm="1">
        <f t="array" ref="M101">_xlfn.IFS(
J101&lt;=900,VLOOKUP(AH101*10000,DATA!$B$86:$F$96,3,TRUE)/10000,
J101&lt;=950,VLOOKUP(AH101*10000,DATA!$B$86:$F$96,4,TRUE)/10000,
J101&lt;=900,VLOOKUP(AH101*10000,DATA!$B$86:$F$96,5,TRUE)/10000,
TRUE,0)</f>
        <v>6</v>
      </c>
      <c r="N101" s="36">
        <f t="shared" si="35"/>
        <v>58.96</v>
      </c>
      <c r="O101" s="36">
        <f t="shared" si="36"/>
        <v>152.96</v>
      </c>
      <c r="P101" s="36">
        <f t="shared" si="37"/>
        <v>123</v>
      </c>
      <c r="Q101" s="66">
        <f>ROUNDDOWN((P101*VLOOKUP(P101*10000,DATA!$B$120:$E$127,3,TRUE)-VLOOKUP(P101*10000,DATA!$B$120:$E$127,4,TRUE))*1.021,4)</f>
        <v>6.2790999999999997</v>
      </c>
      <c r="R101" s="36">
        <f>H101*VLOOKUP(H101*10000,DATA!$B$141:$E$146,3,TRUE)+VLOOKUP(H101*10000,DATA!$B$141:$E$146,4,TRUE)/10000</f>
        <v>124</v>
      </c>
      <c r="S101" s="36">
        <f t="shared" si="38"/>
        <v>276</v>
      </c>
      <c r="T101" s="36">
        <f>VLOOKUP(S101*10000,DATA!B$154:D$157,3,TRUE)/10000</f>
        <v>43</v>
      </c>
      <c r="U101" s="36">
        <f>IF(AQ101&lt;=58,
VLOOKUP(S101*10000,DATA!B$165:D$168,3,TRUE)/10000,
0)</f>
        <v>0</v>
      </c>
      <c r="V101" s="36" cm="1">
        <f t="array" ref="V101">_xlfn.IFS(
S101&lt;=900,
VLOOKUP(AQ101*10000,DATA!B$177:F$186,3,TRUE)/10000,
S101&lt;=950,
VLOOKUP(AQ101*10000,DATA!B$177:F$186,4,TRUE)/10000,
S101&lt;=1000,
VLOOKUP(AQ101*10000,DATA!B$177:F$186,5,TRUE)/10000,
TRUE,0)</f>
        <v>6</v>
      </c>
      <c r="W101" s="36">
        <f t="shared" si="39"/>
        <v>58.96</v>
      </c>
      <c r="X101" s="36">
        <f t="shared" si="40"/>
        <v>107.96000000000001</v>
      </c>
      <c r="Y101" s="36">
        <f t="shared" si="41"/>
        <v>168</v>
      </c>
      <c r="Z101" s="66">
        <f>IF(S101&lt;=DATA!$E$23,0,計算表!Y101*0.1+0.5)</f>
        <v>17.3</v>
      </c>
      <c r="AA101" s="66">
        <f>H101*DATA!$E$19</f>
        <v>36.6</v>
      </c>
      <c r="AB101" s="66">
        <f>H101*DATA!$E$20</f>
        <v>19.96</v>
      </c>
      <c r="AC101" s="66">
        <f>H101*DATA!$E$21</f>
        <v>2.4</v>
      </c>
      <c r="AD101" s="67">
        <f t="shared" si="42"/>
        <v>317.46090000000004</v>
      </c>
      <c r="AF101" s="67">
        <f t="shared" si="30"/>
        <v>195</v>
      </c>
      <c r="AG101" s="36">
        <f>AF101*VLOOKUP(AF101*10000,DATA!$B$39:$E$43,3,TRUE)+VLOOKUP(AF101*10000,DATA!$B$39:$E$43,4,TRUE)/10000</f>
        <v>66.5</v>
      </c>
      <c r="AH101" s="36">
        <f t="shared" si="43"/>
        <v>128.5</v>
      </c>
      <c r="AI101" s="36">
        <f>VLOOKUP(AH101*10000,DATA!$B$55:$D$63,3,TRUE)/10000</f>
        <v>95</v>
      </c>
      <c r="AJ101" s="11"/>
      <c r="AK101" s="11"/>
      <c r="AL101" s="36">
        <f t="shared" si="31"/>
        <v>28.743000000000002</v>
      </c>
      <c r="AM101" s="36">
        <f t="shared" si="44"/>
        <v>123.74299999999999</v>
      </c>
      <c r="AN101" s="36">
        <f t="shared" si="45"/>
        <v>4.7</v>
      </c>
      <c r="AO101" s="66">
        <f>ROUNDDOWN((AN101*VLOOKUP(AN101*10000,DATA!$B$120:$E$127,3,TRUE)-VLOOKUP(AN101*10000,DATA!$B$120:$E$127,4,TRUE))*1.021,4)</f>
        <v>0.2399</v>
      </c>
      <c r="AP101" s="36">
        <f>AF101*VLOOKUP(AF101*10000,DATA!$B$141:$E$146,3,TRUE)+VLOOKUP(AF101*10000,DATA!$B$141:$E$146,4,TRUE)/10000</f>
        <v>66.5</v>
      </c>
      <c r="AQ101" s="36">
        <f t="shared" si="46"/>
        <v>128.5</v>
      </c>
      <c r="AR101" s="36">
        <f>VLOOKUP(S101*10000,DATA!B$154:D$157,3,TRUE)/10000</f>
        <v>43</v>
      </c>
      <c r="AS101" s="11"/>
      <c r="AT101" s="11"/>
      <c r="AU101" s="36">
        <f t="shared" si="47"/>
        <v>28.743000000000002</v>
      </c>
      <c r="AV101" s="36">
        <f t="shared" si="48"/>
        <v>71.742999999999995</v>
      </c>
      <c r="AW101" s="36">
        <f t="shared" si="49"/>
        <v>56.7</v>
      </c>
      <c r="AX101" s="66">
        <f>IF(AQ101&lt;=DATA!$E$23,0,計算表!AW101*0.1+0.5)</f>
        <v>6.1700000000000008</v>
      </c>
      <c r="AY101" s="66">
        <f>IF(AF101&lt;DATA!$E$22,0,AF101*DATA!$E$19)</f>
        <v>17.842500000000001</v>
      </c>
      <c r="AZ101" s="66">
        <f>IF(AF101&lt;DATA!$E$22,0,AF101*DATA!$E$20)</f>
        <v>9.7304999999999993</v>
      </c>
      <c r="BA101" s="66">
        <f>AF101*DATA!$E$21</f>
        <v>1.17</v>
      </c>
      <c r="BB101" s="67">
        <f t="shared" si="50"/>
        <v>159.84710000000001</v>
      </c>
    </row>
    <row r="102" spans="2:54">
      <c r="B102" s="36">
        <f>DATA!$E$18</f>
        <v>400</v>
      </c>
      <c r="C102" s="36">
        <f t="shared" si="51"/>
        <v>196</v>
      </c>
      <c r="D102" s="36">
        <f t="shared" si="32"/>
        <v>317.46090000000004</v>
      </c>
      <c r="E102" s="36">
        <f t="shared" si="33"/>
        <v>160.60910000000001</v>
      </c>
      <c r="F102" s="36">
        <f t="shared" si="34"/>
        <v>478.07000000000005</v>
      </c>
      <c r="G102" s="51"/>
      <c r="H102" s="67">
        <f t="shared" ref="H102:H133" si="52">B102</f>
        <v>400</v>
      </c>
      <c r="I102" s="36">
        <f>H102*VLOOKUP(H102*10000,DATA!$B$39:$E$43,3,TRUE)+VLOOKUP(H102*10000,DATA!$B$39:$E$43,4,TRUE)/10000</f>
        <v>124</v>
      </c>
      <c r="J102" s="36">
        <f t="shared" ref="J102:J133" si="53">H102-I102</f>
        <v>276</v>
      </c>
      <c r="K102" s="36">
        <f>VLOOKUP(J102*10000,DATA!$B$55:$D$63,3,TRUE)/10000</f>
        <v>88</v>
      </c>
      <c r="L102" s="36">
        <f>IF(AH102&lt;=58,
VLOOKUP(J102,DATA!$B$72:$D$75,3,TRUE)/10000,0)</f>
        <v>0</v>
      </c>
      <c r="M102" s="36" cm="1">
        <f t="array" ref="M102">_xlfn.IFS(
J102&lt;=900,VLOOKUP(AH102*10000,DATA!$B$86:$F$96,3,TRUE)/10000,
J102&lt;=950,VLOOKUP(AH102*10000,DATA!$B$86:$F$96,4,TRUE)/10000,
J102&lt;=900,VLOOKUP(AH102*10000,DATA!$B$86:$F$96,5,TRUE)/10000,
TRUE,0)</f>
        <v>6</v>
      </c>
      <c r="N102" s="36">
        <f t="shared" si="35"/>
        <v>58.96</v>
      </c>
      <c r="O102" s="36">
        <f t="shared" si="36"/>
        <v>152.96</v>
      </c>
      <c r="P102" s="36">
        <f t="shared" si="37"/>
        <v>123</v>
      </c>
      <c r="Q102" s="66">
        <f>ROUNDDOWN((P102*VLOOKUP(P102*10000,DATA!$B$120:$E$127,3,TRUE)-VLOOKUP(P102*10000,DATA!$B$120:$E$127,4,TRUE))*1.021,4)</f>
        <v>6.2790999999999997</v>
      </c>
      <c r="R102" s="36">
        <f>H102*VLOOKUP(H102*10000,DATA!$B$141:$E$146,3,TRUE)+VLOOKUP(H102*10000,DATA!$B$141:$E$146,4,TRUE)/10000</f>
        <v>124</v>
      </c>
      <c r="S102" s="36">
        <f t="shared" si="38"/>
        <v>276</v>
      </c>
      <c r="T102" s="36">
        <f>VLOOKUP(S102*10000,DATA!B$154:D$157,3,TRUE)/10000</f>
        <v>43</v>
      </c>
      <c r="U102" s="36">
        <f>IF(AQ102&lt;=58,
VLOOKUP(S102*10000,DATA!B$165:D$168,3,TRUE)/10000,
0)</f>
        <v>0</v>
      </c>
      <c r="V102" s="36" cm="1">
        <f t="array" ref="V102">_xlfn.IFS(
S102&lt;=900,
VLOOKUP(AQ102*10000,DATA!B$177:F$186,3,TRUE)/10000,
S102&lt;=950,
VLOOKUP(AQ102*10000,DATA!B$177:F$186,4,TRUE)/10000,
S102&lt;=1000,
VLOOKUP(AQ102*10000,DATA!B$177:F$186,5,TRUE)/10000,
TRUE,0)</f>
        <v>6</v>
      </c>
      <c r="W102" s="36">
        <f t="shared" si="39"/>
        <v>58.96</v>
      </c>
      <c r="X102" s="36">
        <f t="shared" si="40"/>
        <v>107.96000000000001</v>
      </c>
      <c r="Y102" s="36">
        <f t="shared" si="41"/>
        <v>168</v>
      </c>
      <c r="Z102" s="66">
        <f>IF(S102&lt;=DATA!$E$23,0,計算表!Y102*0.1+0.5)</f>
        <v>17.3</v>
      </c>
      <c r="AA102" s="66">
        <f>H102*DATA!$E$19</f>
        <v>36.6</v>
      </c>
      <c r="AB102" s="66">
        <f>H102*DATA!$E$20</f>
        <v>19.96</v>
      </c>
      <c r="AC102" s="66">
        <f>H102*DATA!$E$21</f>
        <v>2.4</v>
      </c>
      <c r="AD102" s="67">
        <f t="shared" si="42"/>
        <v>317.46090000000004</v>
      </c>
      <c r="AF102" s="67">
        <f t="shared" ref="AF102:AF133" si="54">C102</f>
        <v>196</v>
      </c>
      <c r="AG102" s="36">
        <f>AF102*VLOOKUP(AF102*10000,DATA!$B$39:$E$43,3,TRUE)+VLOOKUP(AF102*10000,DATA!$B$39:$E$43,4,TRUE)/10000</f>
        <v>66.8</v>
      </c>
      <c r="AH102" s="36">
        <f t="shared" si="43"/>
        <v>129.19999999999999</v>
      </c>
      <c r="AI102" s="36">
        <f>VLOOKUP(AH102*10000,DATA!$B$55:$D$63,3,TRUE)/10000</f>
        <v>95</v>
      </c>
      <c r="AJ102" s="11"/>
      <c r="AK102" s="11"/>
      <c r="AL102" s="36">
        <f t="shared" ref="AL102:AL133" si="55">SUM(AY102:BA102)</f>
        <v>28.8904</v>
      </c>
      <c r="AM102" s="36">
        <f t="shared" si="44"/>
        <v>123.8904</v>
      </c>
      <c r="AN102" s="36">
        <f t="shared" si="45"/>
        <v>5.3</v>
      </c>
      <c r="AO102" s="66">
        <f>ROUNDDOWN((AN102*VLOOKUP(AN102*10000,DATA!$B$120:$E$127,3,TRUE)-VLOOKUP(AN102*10000,DATA!$B$120:$E$127,4,TRUE))*1.021,4)</f>
        <v>0.27050000000000002</v>
      </c>
      <c r="AP102" s="36">
        <f>AF102*VLOOKUP(AF102*10000,DATA!$B$141:$E$146,3,TRUE)+VLOOKUP(AF102*10000,DATA!$B$141:$E$146,4,TRUE)/10000</f>
        <v>66.8</v>
      </c>
      <c r="AQ102" s="36">
        <f t="shared" si="46"/>
        <v>129.19999999999999</v>
      </c>
      <c r="AR102" s="36">
        <f>VLOOKUP(S102*10000,DATA!B$154:D$157,3,TRUE)/10000</f>
        <v>43</v>
      </c>
      <c r="AS102" s="11"/>
      <c r="AT102" s="11"/>
      <c r="AU102" s="36">
        <f t="shared" si="47"/>
        <v>28.8904</v>
      </c>
      <c r="AV102" s="36">
        <f t="shared" si="48"/>
        <v>71.8904</v>
      </c>
      <c r="AW102" s="36">
        <f t="shared" si="49"/>
        <v>57.3</v>
      </c>
      <c r="AX102" s="66">
        <f>IF(AQ102&lt;=DATA!$E$23,0,計算表!AW102*0.1+0.5)</f>
        <v>6.23</v>
      </c>
      <c r="AY102" s="66">
        <f>IF(AF102&lt;DATA!$E$22,0,AF102*DATA!$E$19)</f>
        <v>17.934000000000001</v>
      </c>
      <c r="AZ102" s="66">
        <f>IF(AF102&lt;DATA!$E$22,0,AF102*DATA!$E$20)</f>
        <v>9.7804000000000002</v>
      </c>
      <c r="BA102" s="66">
        <f>AF102*DATA!$E$21</f>
        <v>1.1759999999999999</v>
      </c>
      <c r="BB102" s="67">
        <f t="shared" si="50"/>
        <v>160.60910000000001</v>
      </c>
    </row>
    <row r="103" spans="2:54">
      <c r="B103" s="36">
        <f>DATA!$E$18</f>
        <v>400</v>
      </c>
      <c r="C103" s="36">
        <f t="shared" si="51"/>
        <v>197</v>
      </c>
      <c r="D103" s="36">
        <f t="shared" si="32"/>
        <v>317.46090000000004</v>
      </c>
      <c r="E103" s="36">
        <f t="shared" si="33"/>
        <v>161.3862</v>
      </c>
      <c r="F103" s="36">
        <f t="shared" si="34"/>
        <v>478.84710000000007</v>
      </c>
      <c r="G103" s="51"/>
      <c r="H103" s="67">
        <f t="shared" si="52"/>
        <v>400</v>
      </c>
      <c r="I103" s="36">
        <f>H103*VLOOKUP(H103*10000,DATA!$B$39:$E$43,3,TRUE)+VLOOKUP(H103*10000,DATA!$B$39:$E$43,4,TRUE)/10000</f>
        <v>124</v>
      </c>
      <c r="J103" s="36">
        <f t="shared" si="53"/>
        <v>276</v>
      </c>
      <c r="K103" s="36">
        <f>VLOOKUP(J103*10000,DATA!$B$55:$D$63,3,TRUE)/10000</f>
        <v>88</v>
      </c>
      <c r="L103" s="36">
        <f>IF(AH103&lt;=58,
VLOOKUP(J103,DATA!$B$72:$D$75,3,TRUE)/10000,0)</f>
        <v>0</v>
      </c>
      <c r="M103" s="36" cm="1">
        <f t="array" ref="M103">_xlfn.IFS(
J103&lt;=900,VLOOKUP(AH103*10000,DATA!$B$86:$F$96,3,TRUE)/10000,
J103&lt;=950,VLOOKUP(AH103*10000,DATA!$B$86:$F$96,4,TRUE)/10000,
J103&lt;=900,VLOOKUP(AH103*10000,DATA!$B$86:$F$96,5,TRUE)/10000,
TRUE,0)</f>
        <v>6</v>
      </c>
      <c r="N103" s="36">
        <f t="shared" si="35"/>
        <v>58.96</v>
      </c>
      <c r="O103" s="36">
        <f t="shared" si="36"/>
        <v>152.96</v>
      </c>
      <c r="P103" s="36">
        <f t="shared" si="37"/>
        <v>123</v>
      </c>
      <c r="Q103" s="66">
        <f>ROUNDDOWN((P103*VLOOKUP(P103*10000,DATA!$B$120:$E$127,3,TRUE)-VLOOKUP(P103*10000,DATA!$B$120:$E$127,4,TRUE))*1.021,4)</f>
        <v>6.2790999999999997</v>
      </c>
      <c r="R103" s="36">
        <f>H103*VLOOKUP(H103*10000,DATA!$B$141:$E$146,3,TRUE)+VLOOKUP(H103*10000,DATA!$B$141:$E$146,4,TRUE)/10000</f>
        <v>124</v>
      </c>
      <c r="S103" s="36">
        <f t="shared" si="38"/>
        <v>276</v>
      </c>
      <c r="T103" s="36">
        <f>VLOOKUP(S103*10000,DATA!B$154:D$157,3,TRUE)/10000</f>
        <v>43</v>
      </c>
      <c r="U103" s="36">
        <f>IF(AQ103&lt;=58,
VLOOKUP(S103*10000,DATA!B$165:D$168,3,TRUE)/10000,
0)</f>
        <v>0</v>
      </c>
      <c r="V103" s="36" cm="1">
        <f t="array" ref="V103">_xlfn.IFS(
S103&lt;=900,
VLOOKUP(AQ103*10000,DATA!B$177:F$186,3,TRUE)/10000,
S103&lt;=950,
VLOOKUP(AQ103*10000,DATA!B$177:F$186,4,TRUE)/10000,
S103&lt;=1000,
VLOOKUP(AQ103*10000,DATA!B$177:F$186,5,TRUE)/10000,
TRUE,0)</f>
        <v>6</v>
      </c>
      <c r="W103" s="36">
        <f t="shared" si="39"/>
        <v>58.96</v>
      </c>
      <c r="X103" s="36">
        <f t="shared" si="40"/>
        <v>107.96000000000001</v>
      </c>
      <c r="Y103" s="36">
        <f t="shared" si="41"/>
        <v>168</v>
      </c>
      <c r="Z103" s="66">
        <f>IF(S103&lt;=DATA!$E$23,0,計算表!Y103*0.1+0.5)</f>
        <v>17.3</v>
      </c>
      <c r="AA103" s="66">
        <f>H103*DATA!$E$19</f>
        <v>36.6</v>
      </c>
      <c r="AB103" s="66">
        <f>H103*DATA!$E$20</f>
        <v>19.96</v>
      </c>
      <c r="AC103" s="66">
        <f>H103*DATA!$E$21</f>
        <v>2.4</v>
      </c>
      <c r="AD103" s="67">
        <f t="shared" si="42"/>
        <v>317.46090000000004</v>
      </c>
      <c r="AF103" s="67">
        <f t="shared" si="54"/>
        <v>197</v>
      </c>
      <c r="AG103" s="36">
        <f>AF103*VLOOKUP(AF103*10000,DATA!$B$39:$E$43,3,TRUE)+VLOOKUP(AF103*10000,DATA!$B$39:$E$43,4,TRUE)/10000</f>
        <v>67.099999999999994</v>
      </c>
      <c r="AH103" s="36">
        <f t="shared" si="43"/>
        <v>129.9</v>
      </c>
      <c r="AI103" s="36">
        <f>VLOOKUP(AH103*10000,DATA!$B$55:$D$63,3,TRUE)/10000</f>
        <v>95</v>
      </c>
      <c r="AJ103" s="11"/>
      <c r="AK103" s="11"/>
      <c r="AL103" s="36">
        <f t="shared" si="55"/>
        <v>29.037800000000001</v>
      </c>
      <c r="AM103" s="36">
        <f t="shared" si="44"/>
        <v>124.0378</v>
      </c>
      <c r="AN103" s="36">
        <f t="shared" si="45"/>
        <v>5.8</v>
      </c>
      <c r="AO103" s="66">
        <f>ROUNDDOWN((AN103*VLOOKUP(AN103*10000,DATA!$B$120:$E$127,3,TRUE)-VLOOKUP(AN103*10000,DATA!$B$120:$E$127,4,TRUE))*1.021,4)</f>
        <v>0.29599999999999999</v>
      </c>
      <c r="AP103" s="36">
        <f>AF103*VLOOKUP(AF103*10000,DATA!$B$141:$E$146,3,TRUE)+VLOOKUP(AF103*10000,DATA!$B$141:$E$146,4,TRUE)/10000</f>
        <v>67.099999999999994</v>
      </c>
      <c r="AQ103" s="36">
        <f t="shared" si="46"/>
        <v>129.9</v>
      </c>
      <c r="AR103" s="36">
        <f>VLOOKUP(S103*10000,DATA!B$154:D$157,3,TRUE)/10000</f>
        <v>43</v>
      </c>
      <c r="AS103" s="11"/>
      <c r="AT103" s="11"/>
      <c r="AU103" s="36">
        <f t="shared" si="47"/>
        <v>29.037800000000001</v>
      </c>
      <c r="AV103" s="36">
        <f t="shared" si="48"/>
        <v>72.037800000000004</v>
      </c>
      <c r="AW103" s="36">
        <f t="shared" si="49"/>
        <v>57.8</v>
      </c>
      <c r="AX103" s="66">
        <f>IF(AQ103&lt;=DATA!$E$23,0,計算表!AW103*0.1+0.5)</f>
        <v>6.28</v>
      </c>
      <c r="AY103" s="66">
        <f>IF(AF103&lt;DATA!$E$22,0,AF103*DATA!$E$19)</f>
        <v>18.025500000000001</v>
      </c>
      <c r="AZ103" s="66">
        <f>IF(AF103&lt;DATA!$E$22,0,AF103*DATA!$E$20)</f>
        <v>9.8302999999999994</v>
      </c>
      <c r="BA103" s="66">
        <f>AF103*DATA!$E$21</f>
        <v>1.1819999999999999</v>
      </c>
      <c r="BB103" s="67">
        <f t="shared" si="50"/>
        <v>161.3862</v>
      </c>
    </row>
    <row r="104" spans="2:54">
      <c r="B104" s="36">
        <f>DATA!$E$18</f>
        <v>400</v>
      </c>
      <c r="C104" s="36">
        <f t="shared" si="51"/>
        <v>198</v>
      </c>
      <c r="D104" s="36">
        <f t="shared" si="32"/>
        <v>317.0077</v>
      </c>
      <c r="E104" s="36">
        <f t="shared" si="33"/>
        <v>162.1481</v>
      </c>
      <c r="F104" s="36">
        <f t="shared" si="34"/>
        <v>479.1558</v>
      </c>
      <c r="G104" s="51"/>
      <c r="H104" s="67">
        <f t="shared" si="52"/>
        <v>400</v>
      </c>
      <c r="I104" s="36">
        <f>H104*VLOOKUP(H104*10000,DATA!$B$39:$E$43,3,TRUE)+VLOOKUP(H104*10000,DATA!$B$39:$E$43,4,TRUE)/10000</f>
        <v>124</v>
      </c>
      <c r="J104" s="36">
        <f t="shared" si="53"/>
        <v>276</v>
      </c>
      <c r="K104" s="36">
        <f>VLOOKUP(J104*10000,DATA!$B$55:$D$63,3,TRUE)/10000</f>
        <v>88</v>
      </c>
      <c r="L104" s="36">
        <f>IF(AH104&lt;=58,
VLOOKUP(J104,DATA!$B$72:$D$75,3,TRUE)/10000,0)</f>
        <v>0</v>
      </c>
      <c r="M104" s="36" cm="1">
        <f t="array" ref="M104">_xlfn.IFS(
J104&lt;=900,VLOOKUP(AH104*10000,DATA!$B$86:$F$96,3,TRUE)/10000,
J104&lt;=950,VLOOKUP(AH104*10000,DATA!$B$86:$F$96,4,TRUE)/10000,
J104&lt;=900,VLOOKUP(AH104*10000,DATA!$B$86:$F$96,5,TRUE)/10000,
TRUE,0)</f>
        <v>3</v>
      </c>
      <c r="N104" s="36">
        <f t="shared" si="35"/>
        <v>58.96</v>
      </c>
      <c r="O104" s="36">
        <f t="shared" si="36"/>
        <v>149.96</v>
      </c>
      <c r="P104" s="36">
        <f t="shared" si="37"/>
        <v>126</v>
      </c>
      <c r="Q104" s="66">
        <f>ROUNDDOWN((P104*VLOOKUP(P104*10000,DATA!$B$120:$E$127,3,TRUE)-VLOOKUP(P104*10000,DATA!$B$120:$E$127,4,TRUE))*1.021,4)</f>
        <v>6.4322999999999997</v>
      </c>
      <c r="R104" s="36">
        <f>H104*VLOOKUP(H104*10000,DATA!$B$141:$E$146,3,TRUE)+VLOOKUP(H104*10000,DATA!$B$141:$E$146,4,TRUE)/10000</f>
        <v>124</v>
      </c>
      <c r="S104" s="36">
        <f t="shared" si="38"/>
        <v>276</v>
      </c>
      <c r="T104" s="36">
        <f>VLOOKUP(S104*10000,DATA!B$154:D$157,3,TRUE)/10000</f>
        <v>43</v>
      </c>
      <c r="U104" s="36">
        <f>IF(AQ104&lt;=58,
VLOOKUP(S104*10000,DATA!B$165:D$168,3,TRUE)/10000,
0)</f>
        <v>0</v>
      </c>
      <c r="V104" s="36" cm="1">
        <f t="array" ref="V104">_xlfn.IFS(
S104&lt;=900,
VLOOKUP(AQ104*10000,DATA!B$177:F$186,3,TRUE)/10000,
S104&lt;=950,
VLOOKUP(AQ104*10000,DATA!B$177:F$186,4,TRUE)/10000,
S104&lt;=1000,
VLOOKUP(AQ104*10000,DATA!B$177:F$186,5,TRUE)/10000,
TRUE,0)</f>
        <v>3</v>
      </c>
      <c r="W104" s="36">
        <f t="shared" si="39"/>
        <v>58.96</v>
      </c>
      <c r="X104" s="36">
        <f t="shared" si="40"/>
        <v>104.96000000000001</v>
      </c>
      <c r="Y104" s="36">
        <f t="shared" si="41"/>
        <v>171</v>
      </c>
      <c r="Z104" s="66">
        <f>IF(S104&lt;=DATA!$E$23,0,計算表!Y104*0.1+0.5)</f>
        <v>17.600000000000001</v>
      </c>
      <c r="AA104" s="66">
        <f>H104*DATA!$E$19</f>
        <v>36.6</v>
      </c>
      <c r="AB104" s="66">
        <f>H104*DATA!$E$20</f>
        <v>19.96</v>
      </c>
      <c r="AC104" s="66">
        <f>H104*DATA!$E$21</f>
        <v>2.4</v>
      </c>
      <c r="AD104" s="67">
        <f t="shared" si="42"/>
        <v>317.0077</v>
      </c>
      <c r="AF104" s="67">
        <f t="shared" si="54"/>
        <v>198</v>
      </c>
      <c r="AG104" s="36">
        <f>AF104*VLOOKUP(AF104*10000,DATA!$B$39:$E$43,3,TRUE)+VLOOKUP(AF104*10000,DATA!$B$39:$E$43,4,TRUE)/10000</f>
        <v>67.400000000000006</v>
      </c>
      <c r="AH104" s="36">
        <f t="shared" si="43"/>
        <v>130.6</v>
      </c>
      <c r="AI104" s="36">
        <f>VLOOKUP(AH104*10000,DATA!$B$55:$D$63,3,TRUE)/10000</f>
        <v>95</v>
      </c>
      <c r="AJ104" s="11"/>
      <c r="AK104" s="11"/>
      <c r="AL104" s="36">
        <f t="shared" si="55"/>
        <v>29.185199999999998</v>
      </c>
      <c r="AM104" s="36">
        <f t="shared" si="44"/>
        <v>124.18519999999999</v>
      </c>
      <c r="AN104" s="36">
        <f t="shared" si="45"/>
        <v>6.4</v>
      </c>
      <c r="AO104" s="66">
        <f>ROUNDDOWN((AN104*VLOOKUP(AN104*10000,DATA!$B$120:$E$127,3,TRUE)-VLOOKUP(AN104*10000,DATA!$B$120:$E$127,4,TRUE))*1.021,4)</f>
        <v>0.32669999999999999</v>
      </c>
      <c r="AP104" s="36">
        <f>AF104*VLOOKUP(AF104*10000,DATA!$B$141:$E$146,3,TRUE)+VLOOKUP(AF104*10000,DATA!$B$141:$E$146,4,TRUE)/10000</f>
        <v>67.400000000000006</v>
      </c>
      <c r="AQ104" s="36">
        <f t="shared" si="46"/>
        <v>130.6</v>
      </c>
      <c r="AR104" s="36">
        <f>VLOOKUP(S104*10000,DATA!B$154:D$157,3,TRUE)/10000</f>
        <v>43</v>
      </c>
      <c r="AS104" s="11"/>
      <c r="AT104" s="11"/>
      <c r="AU104" s="36">
        <f t="shared" si="47"/>
        <v>29.185199999999998</v>
      </c>
      <c r="AV104" s="36">
        <f t="shared" si="48"/>
        <v>72.185199999999995</v>
      </c>
      <c r="AW104" s="36">
        <f t="shared" si="49"/>
        <v>58.4</v>
      </c>
      <c r="AX104" s="66">
        <f>IF(AQ104&lt;=DATA!$E$23,0,計算表!AW104*0.1+0.5)</f>
        <v>6.34</v>
      </c>
      <c r="AY104" s="66">
        <f>IF(AF104&lt;DATA!$E$22,0,AF104*DATA!$E$19)</f>
        <v>18.117000000000001</v>
      </c>
      <c r="AZ104" s="66">
        <f>IF(AF104&lt;DATA!$E$22,0,AF104*DATA!$E$20)</f>
        <v>9.8802000000000003</v>
      </c>
      <c r="BA104" s="66">
        <f>AF104*DATA!$E$21</f>
        <v>1.1879999999999999</v>
      </c>
      <c r="BB104" s="67">
        <f t="shared" si="50"/>
        <v>162.1481</v>
      </c>
    </row>
    <row r="105" spans="2:54">
      <c r="B105" s="36">
        <f>DATA!$E$18</f>
        <v>400</v>
      </c>
      <c r="C105" s="36">
        <f t="shared" si="51"/>
        <v>199</v>
      </c>
      <c r="D105" s="36">
        <f t="shared" si="32"/>
        <v>317.0077</v>
      </c>
      <c r="E105" s="36">
        <f t="shared" si="33"/>
        <v>162.92519999999996</v>
      </c>
      <c r="F105" s="36">
        <f t="shared" si="34"/>
        <v>479.93289999999996</v>
      </c>
      <c r="G105" s="51"/>
      <c r="H105" s="67">
        <f t="shared" si="52"/>
        <v>400</v>
      </c>
      <c r="I105" s="36">
        <f>H105*VLOOKUP(H105*10000,DATA!$B$39:$E$43,3,TRUE)+VLOOKUP(H105*10000,DATA!$B$39:$E$43,4,TRUE)/10000</f>
        <v>124</v>
      </c>
      <c r="J105" s="36">
        <f t="shared" si="53"/>
        <v>276</v>
      </c>
      <c r="K105" s="36">
        <f>VLOOKUP(J105*10000,DATA!$B$55:$D$63,3,TRUE)/10000</f>
        <v>88</v>
      </c>
      <c r="L105" s="36">
        <f>IF(AH105&lt;=58,
VLOOKUP(J105,DATA!$B$72:$D$75,3,TRUE)/10000,0)</f>
        <v>0</v>
      </c>
      <c r="M105" s="36" cm="1">
        <f t="array" ref="M105">_xlfn.IFS(
J105&lt;=900,VLOOKUP(AH105*10000,DATA!$B$86:$F$96,3,TRUE)/10000,
J105&lt;=950,VLOOKUP(AH105*10000,DATA!$B$86:$F$96,4,TRUE)/10000,
J105&lt;=900,VLOOKUP(AH105*10000,DATA!$B$86:$F$96,5,TRUE)/10000,
TRUE,0)</f>
        <v>3</v>
      </c>
      <c r="N105" s="36">
        <f t="shared" si="35"/>
        <v>58.96</v>
      </c>
      <c r="O105" s="36">
        <f t="shared" si="36"/>
        <v>149.96</v>
      </c>
      <c r="P105" s="36">
        <f t="shared" si="37"/>
        <v>126</v>
      </c>
      <c r="Q105" s="66">
        <f>ROUNDDOWN((P105*VLOOKUP(P105*10000,DATA!$B$120:$E$127,3,TRUE)-VLOOKUP(P105*10000,DATA!$B$120:$E$127,4,TRUE))*1.021,4)</f>
        <v>6.4322999999999997</v>
      </c>
      <c r="R105" s="36">
        <f>H105*VLOOKUP(H105*10000,DATA!$B$141:$E$146,3,TRUE)+VLOOKUP(H105*10000,DATA!$B$141:$E$146,4,TRUE)/10000</f>
        <v>124</v>
      </c>
      <c r="S105" s="36">
        <f t="shared" si="38"/>
        <v>276</v>
      </c>
      <c r="T105" s="36">
        <f>VLOOKUP(S105*10000,DATA!B$154:D$157,3,TRUE)/10000</f>
        <v>43</v>
      </c>
      <c r="U105" s="36">
        <f>IF(AQ105&lt;=58,
VLOOKUP(S105*10000,DATA!B$165:D$168,3,TRUE)/10000,
0)</f>
        <v>0</v>
      </c>
      <c r="V105" s="36" cm="1">
        <f t="array" ref="V105">_xlfn.IFS(
S105&lt;=900,
VLOOKUP(AQ105*10000,DATA!B$177:F$186,3,TRUE)/10000,
S105&lt;=950,
VLOOKUP(AQ105*10000,DATA!B$177:F$186,4,TRUE)/10000,
S105&lt;=1000,
VLOOKUP(AQ105*10000,DATA!B$177:F$186,5,TRUE)/10000,
TRUE,0)</f>
        <v>3</v>
      </c>
      <c r="W105" s="36">
        <f t="shared" si="39"/>
        <v>58.96</v>
      </c>
      <c r="X105" s="36">
        <f t="shared" si="40"/>
        <v>104.96000000000001</v>
      </c>
      <c r="Y105" s="36">
        <f t="shared" si="41"/>
        <v>171</v>
      </c>
      <c r="Z105" s="66">
        <f>IF(S105&lt;=DATA!$E$23,0,計算表!Y105*0.1+0.5)</f>
        <v>17.600000000000001</v>
      </c>
      <c r="AA105" s="66">
        <f>H105*DATA!$E$19</f>
        <v>36.6</v>
      </c>
      <c r="AB105" s="66">
        <f>H105*DATA!$E$20</f>
        <v>19.96</v>
      </c>
      <c r="AC105" s="66">
        <f>H105*DATA!$E$21</f>
        <v>2.4</v>
      </c>
      <c r="AD105" s="67">
        <f t="shared" si="42"/>
        <v>317.0077</v>
      </c>
      <c r="AF105" s="67">
        <f t="shared" si="54"/>
        <v>199</v>
      </c>
      <c r="AG105" s="36">
        <f>AF105*VLOOKUP(AF105*10000,DATA!$B$39:$E$43,3,TRUE)+VLOOKUP(AF105*10000,DATA!$B$39:$E$43,4,TRUE)/10000</f>
        <v>67.699999999999989</v>
      </c>
      <c r="AH105" s="36">
        <f t="shared" si="43"/>
        <v>131.30000000000001</v>
      </c>
      <c r="AI105" s="36">
        <f>VLOOKUP(AH105*10000,DATA!$B$55:$D$63,3,TRUE)/10000</f>
        <v>95</v>
      </c>
      <c r="AJ105" s="11"/>
      <c r="AK105" s="11"/>
      <c r="AL105" s="36">
        <f t="shared" si="55"/>
        <v>29.332599999999999</v>
      </c>
      <c r="AM105" s="36">
        <f t="shared" si="44"/>
        <v>124.3326</v>
      </c>
      <c r="AN105" s="36">
        <f t="shared" si="45"/>
        <v>6.9</v>
      </c>
      <c r="AO105" s="66">
        <f>ROUNDDOWN((AN105*VLOOKUP(AN105*10000,DATA!$B$120:$E$127,3,TRUE)-VLOOKUP(AN105*10000,DATA!$B$120:$E$127,4,TRUE))*1.021,4)</f>
        <v>0.35220000000000001</v>
      </c>
      <c r="AP105" s="36">
        <f>AF105*VLOOKUP(AF105*10000,DATA!$B$141:$E$146,3,TRUE)+VLOOKUP(AF105*10000,DATA!$B$141:$E$146,4,TRUE)/10000</f>
        <v>67.699999999999989</v>
      </c>
      <c r="AQ105" s="36">
        <f t="shared" si="46"/>
        <v>131.30000000000001</v>
      </c>
      <c r="AR105" s="36">
        <f>VLOOKUP(S105*10000,DATA!B$154:D$157,3,TRUE)/10000</f>
        <v>43</v>
      </c>
      <c r="AS105" s="11"/>
      <c r="AT105" s="11"/>
      <c r="AU105" s="36">
        <f t="shared" si="47"/>
        <v>29.332599999999999</v>
      </c>
      <c r="AV105" s="36">
        <f t="shared" si="48"/>
        <v>72.332599999999999</v>
      </c>
      <c r="AW105" s="36">
        <f t="shared" si="49"/>
        <v>58.9</v>
      </c>
      <c r="AX105" s="66">
        <f>IF(AQ105&lt;=DATA!$E$23,0,計算表!AW105*0.1+0.5)</f>
        <v>6.3900000000000006</v>
      </c>
      <c r="AY105" s="66">
        <f>IF(AF105&lt;DATA!$E$22,0,AF105*DATA!$E$19)</f>
        <v>18.208500000000001</v>
      </c>
      <c r="AZ105" s="66">
        <f>IF(AF105&lt;DATA!$E$22,0,AF105*DATA!$E$20)</f>
        <v>9.9300999999999995</v>
      </c>
      <c r="BA105" s="66">
        <f>AF105*DATA!$E$21</f>
        <v>1.194</v>
      </c>
      <c r="BB105" s="67">
        <f t="shared" si="50"/>
        <v>162.92519999999996</v>
      </c>
    </row>
    <row r="106" spans="2:54">
      <c r="B106" s="36">
        <f>DATA!$E$18</f>
        <v>400</v>
      </c>
      <c r="C106" s="36">
        <f t="shared" si="51"/>
        <v>200</v>
      </c>
      <c r="D106" s="36">
        <f t="shared" si="32"/>
        <v>317.0077</v>
      </c>
      <c r="E106" s="36">
        <f t="shared" si="33"/>
        <v>163.68720000000002</v>
      </c>
      <c r="F106" s="36">
        <f t="shared" si="34"/>
        <v>480.69490000000002</v>
      </c>
      <c r="G106" s="51"/>
      <c r="H106" s="67">
        <f t="shared" si="52"/>
        <v>400</v>
      </c>
      <c r="I106" s="36">
        <f>H106*VLOOKUP(H106*10000,DATA!$B$39:$E$43,3,TRUE)+VLOOKUP(H106*10000,DATA!$B$39:$E$43,4,TRUE)/10000</f>
        <v>124</v>
      </c>
      <c r="J106" s="36">
        <f t="shared" si="53"/>
        <v>276</v>
      </c>
      <c r="K106" s="36">
        <f>VLOOKUP(J106*10000,DATA!$B$55:$D$63,3,TRUE)/10000</f>
        <v>88</v>
      </c>
      <c r="L106" s="36">
        <f>IF(AH106&lt;=58,
VLOOKUP(J106,DATA!$B$72:$D$75,3,TRUE)/10000,0)</f>
        <v>0</v>
      </c>
      <c r="M106" s="36" cm="1">
        <f t="array" ref="M106">_xlfn.IFS(
J106&lt;=900,VLOOKUP(AH106*10000,DATA!$B$86:$F$96,3,TRUE)/10000,
J106&lt;=950,VLOOKUP(AH106*10000,DATA!$B$86:$F$96,4,TRUE)/10000,
J106&lt;=900,VLOOKUP(AH106*10000,DATA!$B$86:$F$96,5,TRUE)/10000,
TRUE,0)</f>
        <v>3</v>
      </c>
      <c r="N106" s="36">
        <f t="shared" si="35"/>
        <v>58.96</v>
      </c>
      <c r="O106" s="36">
        <f t="shared" si="36"/>
        <v>149.96</v>
      </c>
      <c r="P106" s="36">
        <f t="shared" si="37"/>
        <v>126</v>
      </c>
      <c r="Q106" s="66">
        <f>ROUNDDOWN((P106*VLOOKUP(P106*10000,DATA!$B$120:$E$127,3,TRUE)-VLOOKUP(P106*10000,DATA!$B$120:$E$127,4,TRUE))*1.021,4)</f>
        <v>6.4322999999999997</v>
      </c>
      <c r="R106" s="36">
        <f>H106*VLOOKUP(H106*10000,DATA!$B$141:$E$146,3,TRUE)+VLOOKUP(H106*10000,DATA!$B$141:$E$146,4,TRUE)/10000</f>
        <v>124</v>
      </c>
      <c r="S106" s="36">
        <f t="shared" si="38"/>
        <v>276</v>
      </c>
      <c r="T106" s="36">
        <f>VLOOKUP(S106*10000,DATA!B$154:D$157,3,TRUE)/10000</f>
        <v>43</v>
      </c>
      <c r="U106" s="36">
        <f>IF(AQ106&lt;=58,
VLOOKUP(S106*10000,DATA!B$165:D$168,3,TRUE)/10000,
0)</f>
        <v>0</v>
      </c>
      <c r="V106" s="36" cm="1">
        <f t="array" ref="V106">_xlfn.IFS(
S106&lt;=900,
VLOOKUP(AQ106*10000,DATA!B$177:F$186,3,TRUE)/10000,
S106&lt;=950,
VLOOKUP(AQ106*10000,DATA!B$177:F$186,4,TRUE)/10000,
S106&lt;=1000,
VLOOKUP(AQ106*10000,DATA!B$177:F$186,5,TRUE)/10000,
TRUE,0)</f>
        <v>3</v>
      </c>
      <c r="W106" s="36">
        <f t="shared" si="39"/>
        <v>58.96</v>
      </c>
      <c r="X106" s="36">
        <f t="shared" si="40"/>
        <v>104.96000000000001</v>
      </c>
      <c r="Y106" s="36">
        <f t="shared" si="41"/>
        <v>171</v>
      </c>
      <c r="Z106" s="66">
        <f>IF(S106&lt;=DATA!$E$23,0,計算表!Y106*0.1+0.5)</f>
        <v>17.600000000000001</v>
      </c>
      <c r="AA106" s="66">
        <f>H106*DATA!$E$19</f>
        <v>36.6</v>
      </c>
      <c r="AB106" s="66">
        <f>H106*DATA!$E$20</f>
        <v>19.96</v>
      </c>
      <c r="AC106" s="66">
        <f>H106*DATA!$E$21</f>
        <v>2.4</v>
      </c>
      <c r="AD106" s="67">
        <f t="shared" si="42"/>
        <v>317.0077</v>
      </c>
      <c r="AF106" s="67">
        <f t="shared" si="54"/>
        <v>200</v>
      </c>
      <c r="AG106" s="36">
        <f>AF106*VLOOKUP(AF106*10000,DATA!$B$39:$E$43,3,TRUE)+VLOOKUP(AF106*10000,DATA!$B$39:$E$43,4,TRUE)/10000</f>
        <v>68</v>
      </c>
      <c r="AH106" s="36">
        <f t="shared" si="43"/>
        <v>132</v>
      </c>
      <c r="AI106" s="36">
        <f>VLOOKUP(AH106*10000,DATA!$B$55:$D$63,3,TRUE)/10000</f>
        <v>95</v>
      </c>
      <c r="AJ106" s="11"/>
      <c r="AK106" s="11"/>
      <c r="AL106" s="36">
        <f t="shared" si="55"/>
        <v>29.48</v>
      </c>
      <c r="AM106" s="36">
        <f t="shared" si="44"/>
        <v>124.48</v>
      </c>
      <c r="AN106" s="36">
        <f t="shared" si="45"/>
        <v>7.5</v>
      </c>
      <c r="AO106" s="66">
        <f>ROUNDDOWN((AN106*VLOOKUP(AN106*10000,DATA!$B$120:$E$127,3,TRUE)-VLOOKUP(AN106*10000,DATA!$B$120:$E$127,4,TRUE))*1.021,4)</f>
        <v>0.38279999999999997</v>
      </c>
      <c r="AP106" s="36">
        <f>AF106*VLOOKUP(AF106*10000,DATA!$B$141:$E$146,3,TRUE)+VLOOKUP(AF106*10000,DATA!$B$141:$E$146,4,TRUE)/10000</f>
        <v>68</v>
      </c>
      <c r="AQ106" s="36">
        <f t="shared" si="46"/>
        <v>132</v>
      </c>
      <c r="AR106" s="36">
        <f>VLOOKUP(S106*10000,DATA!B$154:D$157,3,TRUE)/10000</f>
        <v>43</v>
      </c>
      <c r="AS106" s="11"/>
      <c r="AT106" s="11"/>
      <c r="AU106" s="36">
        <f t="shared" si="47"/>
        <v>29.48</v>
      </c>
      <c r="AV106" s="36">
        <f t="shared" si="48"/>
        <v>72.48</v>
      </c>
      <c r="AW106" s="36">
        <f t="shared" si="49"/>
        <v>59.5</v>
      </c>
      <c r="AX106" s="66">
        <f>IF(AQ106&lt;=DATA!$E$23,0,計算表!AW106*0.1+0.5)</f>
        <v>6.45</v>
      </c>
      <c r="AY106" s="66">
        <f>IF(AF106&lt;DATA!$E$22,0,AF106*DATA!$E$19)</f>
        <v>18.3</v>
      </c>
      <c r="AZ106" s="66">
        <f>IF(AF106&lt;DATA!$E$22,0,AF106*DATA!$E$20)</f>
        <v>9.98</v>
      </c>
      <c r="BA106" s="66">
        <f>AF106*DATA!$E$21</f>
        <v>1.2</v>
      </c>
      <c r="BB106" s="67">
        <f t="shared" si="50"/>
        <v>163.68720000000002</v>
      </c>
    </row>
    <row r="107" spans="2:54">
      <c r="B107" s="36">
        <f>DATA!$E$18</f>
        <v>400</v>
      </c>
      <c r="C107" s="36">
        <f t="shared" si="51"/>
        <v>201</v>
      </c>
      <c r="D107" s="36">
        <f t="shared" si="32"/>
        <v>317.0077</v>
      </c>
      <c r="E107" s="36">
        <f t="shared" si="33"/>
        <v>164.1069</v>
      </c>
      <c r="F107" s="36">
        <f t="shared" si="34"/>
        <v>481.1146</v>
      </c>
      <c r="G107" s="51"/>
      <c r="H107" s="67">
        <f t="shared" si="52"/>
        <v>400</v>
      </c>
      <c r="I107" s="36">
        <f>H107*VLOOKUP(H107*10000,DATA!$B$39:$E$43,3,TRUE)+VLOOKUP(H107*10000,DATA!$B$39:$E$43,4,TRUE)/10000</f>
        <v>124</v>
      </c>
      <c r="J107" s="36">
        <f t="shared" si="53"/>
        <v>276</v>
      </c>
      <c r="K107" s="36">
        <f>VLOOKUP(J107*10000,DATA!$B$55:$D$63,3,TRUE)/10000</f>
        <v>88</v>
      </c>
      <c r="L107" s="36">
        <f>IF(AH107&lt;=58,
VLOOKUP(J107,DATA!$B$72:$D$75,3,TRUE)/10000,0)</f>
        <v>0</v>
      </c>
      <c r="M107" s="36" cm="1">
        <f t="array" ref="M107">_xlfn.IFS(
J107&lt;=900,VLOOKUP(AH107*10000,DATA!$B$86:$F$96,3,TRUE)/10000,
J107&lt;=950,VLOOKUP(AH107*10000,DATA!$B$86:$F$96,4,TRUE)/10000,
J107&lt;=900,VLOOKUP(AH107*10000,DATA!$B$86:$F$96,5,TRUE)/10000,
TRUE,0)</f>
        <v>3</v>
      </c>
      <c r="N107" s="36">
        <f t="shared" si="35"/>
        <v>58.96</v>
      </c>
      <c r="O107" s="36">
        <f t="shared" si="36"/>
        <v>149.96</v>
      </c>
      <c r="P107" s="36">
        <f t="shared" si="37"/>
        <v>126</v>
      </c>
      <c r="Q107" s="66">
        <f>ROUNDDOWN((P107*VLOOKUP(P107*10000,DATA!$B$120:$E$127,3,TRUE)-VLOOKUP(P107*10000,DATA!$B$120:$E$127,4,TRUE))*1.021,4)</f>
        <v>6.4322999999999997</v>
      </c>
      <c r="R107" s="36">
        <f>H107*VLOOKUP(H107*10000,DATA!$B$141:$E$146,3,TRUE)+VLOOKUP(H107*10000,DATA!$B$141:$E$146,4,TRUE)/10000</f>
        <v>124</v>
      </c>
      <c r="S107" s="36">
        <f t="shared" si="38"/>
        <v>276</v>
      </c>
      <c r="T107" s="36">
        <f>VLOOKUP(S107*10000,DATA!B$154:D$157,3,TRUE)/10000</f>
        <v>43</v>
      </c>
      <c r="U107" s="36">
        <f>IF(AQ107&lt;=58,
VLOOKUP(S107*10000,DATA!B$165:D$168,3,TRUE)/10000,
0)</f>
        <v>0</v>
      </c>
      <c r="V107" s="36" cm="1">
        <f t="array" ref="V107">_xlfn.IFS(
S107&lt;=900,
VLOOKUP(AQ107*10000,DATA!B$177:F$186,3,TRUE)/10000,
S107&lt;=950,
VLOOKUP(AQ107*10000,DATA!B$177:F$186,4,TRUE)/10000,
S107&lt;=1000,
VLOOKUP(AQ107*10000,DATA!B$177:F$186,5,TRUE)/10000,
TRUE,0)</f>
        <v>3</v>
      </c>
      <c r="W107" s="36">
        <f t="shared" si="39"/>
        <v>58.96</v>
      </c>
      <c r="X107" s="36">
        <f t="shared" si="40"/>
        <v>104.96000000000001</v>
      </c>
      <c r="Y107" s="36">
        <f t="shared" si="41"/>
        <v>171</v>
      </c>
      <c r="Z107" s="66">
        <f>IF(S107&lt;=DATA!$E$23,0,計算表!Y107*0.1+0.5)</f>
        <v>17.600000000000001</v>
      </c>
      <c r="AA107" s="66">
        <f>H107*DATA!$E$19</f>
        <v>36.6</v>
      </c>
      <c r="AB107" s="66">
        <f>H107*DATA!$E$20</f>
        <v>19.96</v>
      </c>
      <c r="AC107" s="66">
        <f>H107*DATA!$E$21</f>
        <v>2.4</v>
      </c>
      <c r="AD107" s="67">
        <f t="shared" si="42"/>
        <v>317.0077</v>
      </c>
      <c r="AF107" s="67">
        <f t="shared" si="54"/>
        <v>201</v>
      </c>
      <c r="AG107" s="36">
        <f>AF107*VLOOKUP(AF107*10000,DATA!$B$39:$E$43,3,TRUE)+VLOOKUP(AF107*10000,DATA!$B$39:$E$43,4,TRUE)/10000</f>
        <v>68.3</v>
      </c>
      <c r="AH107" s="36">
        <f t="shared" si="43"/>
        <v>132.69999999999999</v>
      </c>
      <c r="AI107" s="36">
        <f>VLOOKUP(AH107*10000,DATA!$B$55:$D$63,3,TRUE)/10000</f>
        <v>88</v>
      </c>
      <c r="AJ107" s="11"/>
      <c r="AK107" s="11"/>
      <c r="AL107" s="36">
        <f t="shared" si="55"/>
        <v>29.627399999999998</v>
      </c>
      <c r="AM107" s="36">
        <f t="shared" si="44"/>
        <v>117.62739999999999</v>
      </c>
      <c r="AN107" s="36">
        <f t="shared" si="45"/>
        <v>15</v>
      </c>
      <c r="AO107" s="66">
        <f>ROUNDDOWN((AN107*VLOOKUP(AN107*10000,DATA!$B$120:$E$127,3,TRUE)-VLOOKUP(AN107*10000,DATA!$B$120:$E$127,4,TRUE))*1.021,4)</f>
        <v>0.76570000000000005</v>
      </c>
      <c r="AP107" s="36">
        <f>AF107*VLOOKUP(AF107*10000,DATA!$B$141:$E$146,3,TRUE)+VLOOKUP(AF107*10000,DATA!$B$141:$E$146,4,TRUE)/10000</f>
        <v>68.3</v>
      </c>
      <c r="AQ107" s="36">
        <f t="shared" si="46"/>
        <v>132.69999999999999</v>
      </c>
      <c r="AR107" s="36">
        <f>VLOOKUP(S107*10000,DATA!B$154:D$157,3,TRUE)/10000</f>
        <v>43</v>
      </c>
      <c r="AS107" s="11"/>
      <c r="AT107" s="11"/>
      <c r="AU107" s="36">
        <f t="shared" si="47"/>
        <v>29.627399999999998</v>
      </c>
      <c r="AV107" s="36">
        <f t="shared" si="48"/>
        <v>72.627399999999994</v>
      </c>
      <c r="AW107" s="36">
        <f t="shared" si="49"/>
        <v>60</v>
      </c>
      <c r="AX107" s="66">
        <f>IF(AQ107&lt;=DATA!$E$23,0,計算表!AW107*0.1+0.5)</f>
        <v>6.5</v>
      </c>
      <c r="AY107" s="66">
        <f>IF(AF107&lt;DATA!$E$22,0,AF107*DATA!$E$19)</f>
        <v>18.391500000000001</v>
      </c>
      <c r="AZ107" s="66">
        <f>IF(AF107&lt;DATA!$E$22,0,AF107*DATA!$E$20)</f>
        <v>10.0299</v>
      </c>
      <c r="BA107" s="66">
        <f>AF107*DATA!$E$21</f>
        <v>1.206</v>
      </c>
      <c r="BB107" s="67">
        <f t="shared" si="50"/>
        <v>164.1069</v>
      </c>
    </row>
    <row r="108" spans="2:54">
      <c r="B108" s="36">
        <f>DATA!$E$18</f>
        <v>400</v>
      </c>
      <c r="C108" s="36">
        <f t="shared" si="51"/>
        <v>202</v>
      </c>
      <c r="D108" s="36">
        <f t="shared" si="32"/>
        <v>316.55460000000005</v>
      </c>
      <c r="E108" s="36">
        <f t="shared" si="33"/>
        <v>164.8689</v>
      </c>
      <c r="F108" s="36">
        <f t="shared" si="34"/>
        <v>481.42350000000005</v>
      </c>
      <c r="G108" s="51"/>
      <c r="H108" s="67">
        <f t="shared" si="52"/>
        <v>400</v>
      </c>
      <c r="I108" s="36">
        <f>H108*VLOOKUP(H108*10000,DATA!$B$39:$E$43,3,TRUE)+VLOOKUP(H108*10000,DATA!$B$39:$E$43,4,TRUE)/10000</f>
        <v>124</v>
      </c>
      <c r="J108" s="36">
        <f t="shared" si="53"/>
        <v>276</v>
      </c>
      <c r="K108" s="36">
        <f>VLOOKUP(J108*10000,DATA!$B$55:$D$63,3,TRUE)/10000</f>
        <v>88</v>
      </c>
      <c r="L108" s="36">
        <f>IF(AH108&lt;=58,
VLOOKUP(J108,DATA!$B$72:$D$75,3,TRUE)/10000,0)</f>
        <v>0</v>
      </c>
      <c r="M108" s="36" cm="1">
        <f t="array" ref="M108">_xlfn.IFS(
J108&lt;=900,VLOOKUP(AH108*10000,DATA!$B$86:$F$96,3,TRUE)/10000,
J108&lt;=950,VLOOKUP(AH108*10000,DATA!$B$86:$F$96,4,TRUE)/10000,
J108&lt;=900,VLOOKUP(AH108*10000,DATA!$B$86:$F$96,5,TRUE)/10000,
TRUE,0)</f>
        <v>0</v>
      </c>
      <c r="N108" s="36">
        <f t="shared" si="35"/>
        <v>58.96</v>
      </c>
      <c r="O108" s="36">
        <f t="shared" si="36"/>
        <v>146.96</v>
      </c>
      <c r="P108" s="36">
        <f t="shared" si="37"/>
        <v>129</v>
      </c>
      <c r="Q108" s="66">
        <f>ROUNDDOWN((P108*VLOOKUP(P108*10000,DATA!$B$120:$E$127,3,TRUE)-VLOOKUP(P108*10000,DATA!$B$120:$E$127,4,TRUE))*1.021,4)</f>
        <v>6.5853999999999999</v>
      </c>
      <c r="R108" s="36">
        <f>H108*VLOOKUP(H108*10000,DATA!$B$141:$E$146,3,TRUE)+VLOOKUP(H108*10000,DATA!$B$141:$E$146,4,TRUE)/10000</f>
        <v>124</v>
      </c>
      <c r="S108" s="36">
        <f t="shared" si="38"/>
        <v>276</v>
      </c>
      <c r="T108" s="36">
        <f>VLOOKUP(S108*10000,DATA!B$154:D$157,3,TRUE)/10000</f>
        <v>43</v>
      </c>
      <c r="U108" s="36">
        <f>IF(AQ108&lt;=58,
VLOOKUP(S108*10000,DATA!B$165:D$168,3,TRUE)/10000,
0)</f>
        <v>0</v>
      </c>
      <c r="V108" s="36" cm="1">
        <f t="array" ref="V108">_xlfn.IFS(
S108&lt;=900,
VLOOKUP(AQ108*10000,DATA!B$177:F$186,3,TRUE)/10000,
S108&lt;=950,
VLOOKUP(AQ108*10000,DATA!B$177:F$186,4,TRUE)/10000,
S108&lt;=1000,
VLOOKUP(AQ108*10000,DATA!B$177:F$186,5,TRUE)/10000,
TRUE,0)</f>
        <v>0</v>
      </c>
      <c r="W108" s="36">
        <f t="shared" si="39"/>
        <v>58.96</v>
      </c>
      <c r="X108" s="36">
        <f t="shared" si="40"/>
        <v>101.96000000000001</v>
      </c>
      <c r="Y108" s="36">
        <f t="shared" si="41"/>
        <v>174</v>
      </c>
      <c r="Z108" s="66">
        <f>IF(S108&lt;=DATA!$E$23,0,計算表!Y108*0.1+0.5)</f>
        <v>17.900000000000002</v>
      </c>
      <c r="AA108" s="66">
        <f>H108*DATA!$E$19</f>
        <v>36.6</v>
      </c>
      <c r="AB108" s="66">
        <f>H108*DATA!$E$20</f>
        <v>19.96</v>
      </c>
      <c r="AC108" s="66">
        <f>H108*DATA!$E$21</f>
        <v>2.4</v>
      </c>
      <c r="AD108" s="67">
        <f t="shared" si="42"/>
        <v>316.55460000000005</v>
      </c>
      <c r="AF108" s="67">
        <f t="shared" si="54"/>
        <v>202</v>
      </c>
      <c r="AG108" s="36">
        <f>AF108*VLOOKUP(AF108*10000,DATA!$B$39:$E$43,3,TRUE)+VLOOKUP(AF108*10000,DATA!$B$39:$E$43,4,TRUE)/10000</f>
        <v>68.599999999999994</v>
      </c>
      <c r="AH108" s="36">
        <f t="shared" si="43"/>
        <v>133.4</v>
      </c>
      <c r="AI108" s="36">
        <f>VLOOKUP(AH108*10000,DATA!$B$55:$D$63,3,TRUE)/10000</f>
        <v>88</v>
      </c>
      <c r="AJ108" s="11"/>
      <c r="AK108" s="11"/>
      <c r="AL108" s="36">
        <f t="shared" si="55"/>
        <v>29.774800000000003</v>
      </c>
      <c r="AM108" s="36">
        <f t="shared" si="44"/>
        <v>117.7748</v>
      </c>
      <c r="AN108" s="36">
        <f t="shared" si="45"/>
        <v>15.6</v>
      </c>
      <c r="AO108" s="66">
        <f>ROUNDDOWN((AN108*VLOOKUP(AN108*10000,DATA!$B$120:$E$127,3,TRUE)-VLOOKUP(AN108*10000,DATA!$B$120:$E$127,4,TRUE))*1.021,4)</f>
        <v>0.79630000000000001</v>
      </c>
      <c r="AP108" s="36">
        <f>AF108*VLOOKUP(AF108*10000,DATA!$B$141:$E$146,3,TRUE)+VLOOKUP(AF108*10000,DATA!$B$141:$E$146,4,TRUE)/10000</f>
        <v>68.599999999999994</v>
      </c>
      <c r="AQ108" s="36">
        <f t="shared" si="46"/>
        <v>133.4</v>
      </c>
      <c r="AR108" s="36">
        <f>VLOOKUP(S108*10000,DATA!B$154:D$157,3,TRUE)/10000</f>
        <v>43</v>
      </c>
      <c r="AS108" s="11"/>
      <c r="AT108" s="11"/>
      <c r="AU108" s="36">
        <f t="shared" si="47"/>
        <v>29.774800000000003</v>
      </c>
      <c r="AV108" s="36">
        <f t="shared" si="48"/>
        <v>72.774799999999999</v>
      </c>
      <c r="AW108" s="36">
        <f t="shared" si="49"/>
        <v>60.6</v>
      </c>
      <c r="AX108" s="66">
        <f>IF(AQ108&lt;=DATA!$E$23,0,計算表!AW108*0.1+0.5)</f>
        <v>6.5600000000000005</v>
      </c>
      <c r="AY108" s="66">
        <f>IF(AF108&lt;DATA!$E$22,0,AF108*DATA!$E$19)</f>
        <v>18.483000000000001</v>
      </c>
      <c r="AZ108" s="66">
        <f>IF(AF108&lt;DATA!$E$22,0,AF108*DATA!$E$20)</f>
        <v>10.079800000000001</v>
      </c>
      <c r="BA108" s="66">
        <f>AF108*DATA!$E$21</f>
        <v>1.212</v>
      </c>
      <c r="BB108" s="67">
        <f t="shared" si="50"/>
        <v>164.8689</v>
      </c>
    </row>
    <row r="109" spans="2:54">
      <c r="B109" s="36">
        <f>DATA!$E$18</f>
        <v>400</v>
      </c>
      <c r="C109" s="36">
        <f t="shared" si="51"/>
        <v>203</v>
      </c>
      <c r="D109" s="36">
        <f t="shared" si="32"/>
        <v>316.55460000000005</v>
      </c>
      <c r="E109" s="36">
        <f t="shared" si="33"/>
        <v>165.64589999999998</v>
      </c>
      <c r="F109" s="36">
        <f t="shared" si="34"/>
        <v>482.20050000000003</v>
      </c>
      <c r="G109" s="51"/>
      <c r="H109" s="67">
        <f t="shared" si="52"/>
        <v>400</v>
      </c>
      <c r="I109" s="36">
        <f>H109*VLOOKUP(H109*10000,DATA!$B$39:$E$43,3,TRUE)+VLOOKUP(H109*10000,DATA!$B$39:$E$43,4,TRUE)/10000</f>
        <v>124</v>
      </c>
      <c r="J109" s="36">
        <f t="shared" si="53"/>
        <v>276</v>
      </c>
      <c r="K109" s="36">
        <f>VLOOKUP(J109*10000,DATA!$B$55:$D$63,3,TRUE)/10000</f>
        <v>88</v>
      </c>
      <c r="L109" s="36">
        <f>IF(AH109&lt;=58,
VLOOKUP(J109,DATA!$B$72:$D$75,3,TRUE)/10000,0)</f>
        <v>0</v>
      </c>
      <c r="M109" s="36" cm="1">
        <f t="array" ref="M109">_xlfn.IFS(
J109&lt;=900,VLOOKUP(AH109*10000,DATA!$B$86:$F$96,3,TRUE)/10000,
J109&lt;=950,VLOOKUP(AH109*10000,DATA!$B$86:$F$96,4,TRUE)/10000,
J109&lt;=900,VLOOKUP(AH109*10000,DATA!$B$86:$F$96,5,TRUE)/10000,
TRUE,0)</f>
        <v>0</v>
      </c>
      <c r="N109" s="36">
        <f t="shared" si="35"/>
        <v>58.96</v>
      </c>
      <c r="O109" s="36">
        <f t="shared" si="36"/>
        <v>146.96</v>
      </c>
      <c r="P109" s="36">
        <f t="shared" si="37"/>
        <v>129</v>
      </c>
      <c r="Q109" s="66">
        <f>ROUNDDOWN((P109*VLOOKUP(P109*10000,DATA!$B$120:$E$127,3,TRUE)-VLOOKUP(P109*10000,DATA!$B$120:$E$127,4,TRUE))*1.021,4)</f>
        <v>6.5853999999999999</v>
      </c>
      <c r="R109" s="36">
        <f>H109*VLOOKUP(H109*10000,DATA!$B$141:$E$146,3,TRUE)+VLOOKUP(H109*10000,DATA!$B$141:$E$146,4,TRUE)/10000</f>
        <v>124</v>
      </c>
      <c r="S109" s="36">
        <f t="shared" si="38"/>
        <v>276</v>
      </c>
      <c r="T109" s="36">
        <f>VLOOKUP(S109*10000,DATA!B$154:D$157,3,TRUE)/10000</f>
        <v>43</v>
      </c>
      <c r="U109" s="36">
        <f>IF(AQ109&lt;=58,
VLOOKUP(S109*10000,DATA!B$165:D$168,3,TRUE)/10000,
0)</f>
        <v>0</v>
      </c>
      <c r="V109" s="36" cm="1">
        <f t="array" ref="V109">_xlfn.IFS(
S109&lt;=900,
VLOOKUP(AQ109*10000,DATA!B$177:F$186,3,TRUE)/10000,
S109&lt;=950,
VLOOKUP(AQ109*10000,DATA!B$177:F$186,4,TRUE)/10000,
S109&lt;=1000,
VLOOKUP(AQ109*10000,DATA!B$177:F$186,5,TRUE)/10000,
TRUE,0)</f>
        <v>0</v>
      </c>
      <c r="W109" s="36">
        <f t="shared" si="39"/>
        <v>58.96</v>
      </c>
      <c r="X109" s="36">
        <f t="shared" si="40"/>
        <v>101.96000000000001</v>
      </c>
      <c r="Y109" s="36">
        <f t="shared" si="41"/>
        <v>174</v>
      </c>
      <c r="Z109" s="66">
        <f>IF(S109&lt;=DATA!$E$23,0,計算表!Y109*0.1+0.5)</f>
        <v>17.900000000000002</v>
      </c>
      <c r="AA109" s="66">
        <f>H109*DATA!$E$19</f>
        <v>36.6</v>
      </c>
      <c r="AB109" s="66">
        <f>H109*DATA!$E$20</f>
        <v>19.96</v>
      </c>
      <c r="AC109" s="66">
        <f>H109*DATA!$E$21</f>
        <v>2.4</v>
      </c>
      <c r="AD109" s="67">
        <f t="shared" si="42"/>
        <v>316.55460000000005</v>
      </c>
      <c r="AF109" s="67">
        <f t="shared" si="54"/>
        <v>203</v>
      </c>
      <c r="AG109" s="36">
        <f>AF109*VLOOKUP(AF109*10000,DATA!$B$39:$E$43,3,TRUE)+VLOOKUP(AF109*10000,DATA!$B$39:$E$43,4,TRUE)/10000</f>
        <v>68.900000000000006</v>
      </c>
      <c r="AH109" s="36">
        <f t="shared" si="43"/>
        <v>134.1</v>
      </c>
      <c r="AI109" s="36">
        <f>VLOOKUP(AH109*10000,DATA!$B$55:$D$63,3,TRUE)/10000</f>
        <v>88</v>
      </c>
      <c r="AJ109" s="11"/>
      <c r="AK109" s="11"/>
      <c r="AL109" s="36">
        <f t="shared" si="55"/>
        <v>29.9222</v>
      </c>
      <c r="AM109" s="36">
        <f t="shared" si="44"/>
        <v>117.9222</v>
      </c>
      <c r="AN109" s="36">
        <f t="shared" si="45"/>
        <v>16.100000000000001</v>
      </c>
      <c r="AO109" s="66">
        <f>ROUNDDOWN((AN109*VLOOKUP(AN109*10000,DATA!$B$120:$E$127,3,TRUE)-VLOOKUP(AN109*10000,DATA!$B$120:$E$127,4,TRUE))*1.021,4)</f>
        <v>0.82189999999999996</v>
      </c>
      <c r="AP109" s="36">
        <f>AF109*VLOOKUP(AF109*10000,DATA!$B$141:$E$146,3,TRUE)+VLOOKUP(AF109*10000,DATA!$B$141:$E$146,4,TRUE)/10000</f>
        <v>68.900000000000006</v>
      </c>
      <c r="AQ109" s="36">
        <f t="shared" si="46"/>
        <v>134.1</v>
      </c>
      <c r="AR109" s="36">
        <f>VLOOKUP(S109*10000,DATA!B$154:D$157,3,TRUE)/10000</f>
        <v>43</v>
      </c>
      <c r="AS109" s="11"/>
      <c r="AT109" s="11"/>
      <c r="AU109" s="36">
        <f t="shared" si="47"/>
        <v>29.9222</v>
      </c>
      <c r="AV109" s="36">
        <f t="shared" si="48"/>
        <v>72.922200000000004</v>
      </c>
      <c r="AW109" s="36">
        <f t="shared" si="49"/>
        <v>61.1</v>
      </c>
      <c r="AX109" s="66">
        <f>IF(AQ109&lt;=DATA!$E$23,0,計算表!AW109*0.1+0.5)</f>
        <v>6.61</v>
      </c>
      <c r="AY109" s="66">
        <f>IF(AF109&lt;DATA!$E$22,0,AF109*DATA!$E$19)</f>
        <v>18.5745</v>
      </c>
      <c r="AZ109" s="66">
        <f>IF(AF109&lt;DATA!$E$22,0,AF109*DATA!$E$20)</f>
        <v>10.1297</v>
      </c>
      <c r="BA109" s="66">
        <f>AF109*DATA!$E$21</f>
        <v>1.218</v>
      </c>
      <c r="BB109" s="67">
        <f t="shared" si="50"/>
        <v>165.64589999999998</v>
      </c>
    </row>
    <row r="110" spans="2:54">
      <c r="B110" s="36">
        <f>DATA!$E$18</f>
        <v>400</v>
      </c>
      <c r="C110" s="36">
        <f t="shared" si="51"/>
        <v>204</v>
      </c>
      <c r="D110" s="36">
        <f t="shared" si="32"/>
        <v>316.55460000000005</v>
      </c>
      <c r="E110" s="36">
        <f t="shared" si="33"/>
        <v>166.40790000000001</v>
      </c>
      <c r="F110" s="36">
        <f t="shared" si="34"/>
        <v>482.96250000000009</v>
      </c>
      <c r="G110" s="51"/>
      <c r="H110" s="67">
        <f t="shared" si="52"/>
        <v>400</v>
      </c>
      <c r="I110" s="36">
        <f>H110*VLOOKUP(H110*10000,DATA!$B$39:$E$43,3,TRUE)+VLOOKUP(H110*10000,DATA!$B$39:$E$43,4,TRUE)/10000</f>
        <v>124</v>
      </c>
      <c r="J110" s="36">
        <f t="shared" si="53"/>
        <v>276</v>
      </c>
      <c r="K110" s="36">
        <f>VLOOKUP(J110*10000,DATA!$B$55:$D$63,3,TRUE)/10000</f>
        <v>88</v>
      </c>
      <c r="L110" s="36">
        <f>IF(AH110&lt;=58,
VLOOKUP(J110,DATA!$B$72:$D$75,3,TRUE)/10000,0)</f>
        <v>0</v>
      </c>
      <c r="M110" s="36" cm="1">
        <f t="array" ref="M110">_xlfn.IFS(
J110&lt;=900,VLOOKUP(AH110*10000,DATA!$B$86:$F$96,3,TRUE)/10000,
J110&lt;=950,VLOOKUP(AH110*10000,DATA!$B$86:$F$96,4,TRUE)/10000,
J110&lt;=900,VLOOKUP(AH110*10000,DATA!$B$86:$F$96,5,TRUE)/10000,
TRUE,0)</f>
        <v>0</v>
      </c>
      <c r="N110" s="36">
        <f t="shared" si="35"/>
        <v>58.96</v>
      </c>
      <c r="O110" s="36">
        <f t="shared" si="36"/>
        <v>146.96</v>
      </c>
      <c r="P110" s="36">
        <f t="shared" si="37"/>
        <v>129</v>
      </c>
      <c r="Q110" s="66">
        <f>ROUNDDOWN((P110*VLOOKUP(P110*10000,DATA!$B$120:$E$127,3,TRUE)-VLOOKUP(P110*10000,DATA!$B$120:$E$127,4,TRUE))*1.021,4)</f>
        <v>6.5853999999999999</v>
      </c>
      <c r="R110" s="36">
        <f>H110*VLOOKUP(H110*10000,DATA!$B$141:$E$146,3,TRUE)+VLOOKUP(H110*10000,DATA!$B$141:$E$146,4,TRUE)/10000</f>
        <v>124</v>
      </c>
      <c r="S110" s="36">
        <f t="shared" si="38"/>
        <v>276</v>
      </c>
      <c r="T110" s="36">
        <f>VLOOKUP(S110*10000,DATA!B$154:D$157,3,TRUE)/10000</f>
        <v>43</v>
      </c>
      <c r="U110" s="36">
        <f>IF(AQ110&lt;=58,
VLOOKUP(S110*10000,DATA!B$165:D$168,3,TRUE)/10000,
0)</f>
        <v>0</v>
      </c>
      <c r="V110" s="36" cm="1">
        <f t="array" ref="V110">_xlfn.IFS(
S110&lt;=900,
VLOOKUP(AQ110*10000,DATA!B$177:F$186,3,TRUE)/10000,
S110&lt;=950,
VLOOKUP(AQ110*10000,DATA!B$177:F$186,4,TRUE)/10000,
S110&lt;=1000,
VLOOKUP(AQ110*10000,DATA!B$177:F$186,5,TRUE)/10000,
TRUE,0)</f>
        <v>0</v>
      </c>
      <c r="W110" s="36">
        <f t="shared" si="39"/>
        <v>58.96</v>
      </c>
      <c r="X110" s="36">
        <f t="shared" si="40"/>
        <v>101.96000000000001</v>
      </c>
      <c r="Y110" s="36">
        <f t="shared" si="41"/>
        <v>174</v>
      </c>
      <c r="Z110" s="66">
        <f>IF(S110&lt;=DATA!$E$23,0,計算表!Y110*0.1+0.5)</f>
        <v>17.900000000000002</v>
      </c>
      <c r="AA110" s="66">
        <f>H110*DATA!$E$19</f>
        <v>36.6</v>
      </c>
      <c r="AB110" s="66">
        <f>H110*DATA!$E$20</f>
        <v>19.96</v>
      </c>
      <c r="AC110" s="66">
        <f>H110*DATA!$E$21</f>
        <v>2.4</v>
      </c>
      <c r="AD110" s="67">
        <f t="shared" si="42"/>
        <v>316.55460000000005</v>
      </c>
      <c r="AF110" s="67">
        <f t="shared" si="54"/>
        <v>204</v>
      </c>
      <c r="AG110" s="36">
        <f>AF110*VLOOKUP(AF110*10000,DATA!$B$39:$E$43,3,TRUE)+VLOOKUP(AF110*10000,DATA!$B$39:$E$43,4,TRUE)/10000</f>
        <v>69.199999999999989</v>
      </c>
      <c r="AH110" s="36">
        <f t="shared" si="43"/>
        <v>134.80000000000001</v>
      </c>
      <c r="AI110" s="36">
        <f>VLOOKUP(AH110*10000,DATA!$B$55:$D$63,3,TRUE)/10000</f>
        <v>88</v>
      </c>
      <c r="AJ110" s="11"/>
      <c r="AK110" s="11"/>
      <c r="AL110" s="36">
        <f t="shared" si="55"/>
        <v>30.069600000000001</v>
      </c>
      <c r="AM110" s="36">
        <f t="shared" si="44"/>
        <v>118.06960000000001</v>
      </c>
      <c r="AN110" s="36">
        <f t="shared" si="45"/>
        <v>16.7</v>
      </c>
      <c r="AO110" s="66">
        <f>ROUNDDOWN((AN110*VLOOKUP(AN110*10000,DATA!$B$120:$E$127,3,TRUE)-VLOOKUP(AN110*10000,DATA!$B$120:$E$127,4,TRUE))*1.021,4)</f>
        <v>0.85250000000000004</v>
      </c>
      <c r="AP110" s="36">
        <f>AF110*VLOOKUP(AF110*10000,DATA!$B$141:$E$146,3,TRUE)+VLOOKUP(AF110*10000,DATA!$B$141:$E$146,4,TRUE)/10000</f>
        <v>69.199999999999989</v>
      </c>
      <c r="AQ110" s="36">
        <f t="shared" si="46"/>
        <v>134.80000000000001</v>
      </c>
      <c r="AR110" s="36">
        <f>VLOOKUP(S110*10000,DATA!B$154:D$157,3,TRUE)/10000</f>
        <v>43</v>
      </c>
      <c r="AS110" s="11"/>
      <c r="AT110" s="11"/>
      <c r="AU110" s="36">
        <f t="shared" si="47"/>
        <v>30.069600000000001</v>
      </c>
      <c r="AV110" s="36">
        <f t="shared" si="48"/>
        <v>73.069600000000008</v>
      </c>
      <c r="AW110" s="36">
        <f t="shared" si="49"/>
        <v>61.7</v>
      </c>
      <c r="AX110" s="66">
        <f>IF(AQ110&lt;=DATA!$E$23,0,計算表!AW110*0.1+0.5)</f>
        <v>6.6700000000000008</v>
      </c>
      <c r="AY110" s="66">
        <f>IF(AF110&lt;DATA!$E$22,0,AF110*DATA!$E$19)</f>
        <v>18.666</v>
      </c>
      <c r="AZ110" s="66">
        <f>IF(AF110&lt;DATA!$E$22,0,AF110*DATA!$E$20)</f>
        <v>10.179600000000001</v>
      </c>
      <c r="BA110" s="66">
        <f>AF110*DATA!$E$21</f>
        <v>1.224</v>
      </c>
      <c r="BB110" s="67">
        <f t="shared" si="50"/>
        <v>166.40790000000001</v>
      </c>
    </row>
    <row r="111" spans="2:54">
      <c r="B111" s="36">
        <f>DATA!$E$18</f>
        <v>400</v>
      </c>
      <c r="C111" s="36">
        <f t="shared" si="51"/>
        <v>205</v>
      </c>
      <c r="D111" s="36">
        <f t="shared" si="32"/>
        <v>316.55460000000005</v>
      </c>
      <c r="E111" s="36">
        <f t="shared" si="33"/>
        <v>167.185</v>
      </c>
      <c r="F111" s="36">
        <f t="shared" si="34"/>
        <v>483.73960000000005</v>
      </c>
      <c r="G111" s="51"/>
      <c r="H111" s="67">
        <f t="shared" si="52"/>
        <v>400</v>
      </c>
      <c r="I111" s="36">
        <f>H111*VLOOKUP(H111*10000,DATA!$B$39:$E$43,3,TRUE)+VLOOKUP(H111*10000,DATA!$B$39:$E$43,4,TRUE)/10000</f>
        <v>124</v>
      </c>
      <c r="J111" s="36">
        <f t="shared" si="53"/>
        <v>276</v>
      </c>
      <c r="K111" s="36">
        <f>VLOOKUP(J111*10000,DATA!$B$55:$D$63,3,TRUE)/10000</f>
        <v>88</v>
      </c>
      <c r="L111" s="36">
        <f>IF(AH111&lt;=58,
VLOOKUP(J111,DATA!$B$72:$D$75,3,TRUE)/10000,0)</f>
        <v>0</v>
      </c>
      <c r="M111" s="36" cm="1">
        <f t="array" ref="M111">_xlfn.IFS(
J111&lt;=900,VLOOKUP(AH111*10000,DATA!$B$86:$F$96,3,TRUE)/10000,
J111&lt;=950,VLOOKUP(AH111*10000,DATA!$B$86:$F$96,4,TRUE)/10000,
J111&lt;=900,VLOOKUP(AH111*10000,DATA!$B$86:$F$96,5,TRUE)/10000,
TRUE,0)</f>
        <v>0</v>
      </c>
      <c r="N111" s="36">
        <f t="shared" si="35"/>
        <v>58.96</v>
      </c>
      <c r="O111" s="36">
        <f t="shared" si="36"/>
        <v>146.96</v>
      </c>
      <c r="P111" s="36">
        <f t="shared" si="37"/>
        <v>129</v>
      </c>
      <c r="Q111" s="66">
        <f>ROUNDDOWN((P111*VLOOKUP(P111*10000,DATA!$B$120:$E$127,3,TRUE)-VLOOKUP(P111*10000,DATA!$B$120:$E$127,4,TRUE))*1.021,4)</f>
        <v>6.5853999999999999</v>
      </c>
      <c r="R111" s="36">
        <f>H111*VLOOKUP(H111*10000,DATA!$B$141:$E$146,3,TRUE)+VLOOKUP(H111*10000,DATA!$B$141:$E$146,4,TRUE)/10000</f>
        <v>124</v>
      </c>
      <c r="S111" s="36">
        <f t="shared" si="38"/>
        <v>276</v>
      </c>
      <c r="T111" s="36">
        <f>VLOOKUP(S111*10000,DATA!B$154:D$157,3,TRUE)/10000</f>
        <v>43</v>
      </c>
      <c r="U111" s="36">
        <f>IF(AQ111&lt;=58,
VLOOKUP(S111*10000,DATA!B$165:D$168,3,TRUE)/10000,
0)</f>
        <v>0</v>
      </c>
      <c r="V111" s="36" cm="1">
        <f t="array" ref="V111">_xlfn.IFS(
S111&lt;=900,
VLOOKUP(AQ111*10000,DATA!B$177:F$186,3,TRUE)/10000,
S111&lt;=950,
VLOOKUP(AQ111*10000,DATA!B$177:F$186,4,TRUE)/10000,
S111&lt;=1000,
VLOOKUP(AQ111*10000,DATA!B$177:F$186,5,TRUE)/10000,
TRUE,0)</f>
        <v>0</v>
      </c>
      <c r="W111" s="36">
        <f t="shared" si="39"/>
        <v>58.96</v>
      </c>
      <c r="X111" s="36">
        <f t="shared" si="40"/>
        <v>101.96000000000001</v>
      </c>
      <c r="Y111" s="36">
        <f t="shared" si="41"/>
        <v>174</v>
      </c>
      <c r="Z111" s="66">
        <f>IF(S111&lt;=DATA!$E$23,0,計算表!Y111*0.1+0.5)</f>
        <v>17.900000000000002</v>
      </c>
      <c r="AA111" s="66">
        <f>H111*DATA!$E$19</f>
        <v>36.6</v>
      </c>
      <c r="AB111" s="66">
        <f>H111*DATA!$E$20</f>
        <v>19.96</v>
      </c>
      <c r="AC111" s="66">
        <f>H111*DATA!$E$21</f>
        <v>2.4</v>
      </c>
      <c r="AD111" s="67">
        <f t="shared" si="42"/>
        <v>316.55460000000005</v>
      </c>
      <c r="AF111" s="67">
        <f t="shared" si="54"/>
        <v>205</v>
      </c>
      <c r="AG111" s="36">
        <f>AF111*VLOOKUP(AF111*10000,DATA!$B$39:$E$43,3,TRUE)+VLOOKUP(AF111*10000,DATA!$B$39:$E$43,4,TRUE)/10000</f>
        <v>69.5</v>
      </c>
      <c r="AH111" s="36">
        <f t="shared" si="43"/>
        <v>135.5</v>
      </c>
      <c r="AI111" s="36">
        <f>VLOOKUP(AH111*10000,DATA!$B$55:$D$63,3,TRUE)/10000</f>
        <v>88</v>
      </c>
      <c r="AJ111" s="11"/>
      <c r="AK111" s="11"/>
      <c r="AL111" s="36">
        <f t="shared" si="55"/>
        <v>30.217000000000002</v>
      </c>
      <c r="AM111" s="36">
        <f t="shared" si="44"/>
        <v>118.217</v>
      </c>
      <c r="AN111" s="36">
        <f t="shared" si="45"/>
        <v>17.2</v>
      </c>
      <c r="AO111" s="66">
        <f>ROUNDDOWN((AN111*VLOOKUP(AN111*10000,DATA!$B$120:$E$127,3,TRUE)-VLOOKUP(AN111*10000,DATA!$B$120:$E$127,4,TRUE))*1.021,4)</f>
        <v>0.878</v>
      </c>
      <c r="AP111" s="36">
        <f>AF111*VLOOKUP(AF111*10000,DATA!$B$141:$E$146,3,TRUE)+VLOOKUP(AF111*10000,DATA!$B$141:$E$146,4,TRUE)/10000</f>
        <v>69.5</v>
      </c>
      <c r="AQ111" s="36">
        <f t="shared" si="46"/>
        <v>135.5</v>
      </c>
      <c r="AR111" s="36">
        <f>VLOOKUP(S111*10000,DATA!B$154:D$157,3,TRUE)/10000</f>
        <v>43</v>
      </c>
      <c r="AS111" s="11"/>
      <c r="AT111" s="11"/>
      <c r="AU111" s="36">
        <f t="shared" si="47"/>
        <v>30.217000000000002</v>
      </c>
      <c r="AV111" s="36">
        <f t="shared" si="48"/>
        <v>73.216999999999999</v>
      </c>
      <c r="AW111" s="36">
        <f t="shared" si="49"/>
        <v>62.2</v>
      </c>
      <c r="AX111" s="66">
        <f>IF(AQ111&lt;=DATA!$E$23,0,計算表!AW111*0.1+0.5)</f>
        <v>6.7200000000000006</v>
      </c>
      <c r="AY111" s="66">
        <f>IF(AF111&lt;DATA!$E$22,0,AF111*DATA!$E$19)</f>
        <v>18.7575</v>
      </c>
      <c r="AZ111" s="66">
        <f>IF(AF111&lt;DATA!$E$22,0,AF111*DATA!$E$20)</f>
        <v>10.2295</v>
      </c>
      <c r="BA111" s="66">
        <f>AF111*DATA!$E$21</f>
        <v>1.23</v>
      </c>
      <c r="BB111" s="67">
        <f t="shared" si="50"/>
        <v>167.185</v>
      </c>
    </row>
    <row r="112" spans="2:54">
      <c r="B112" s="36">
        <f>DATA!$E$18</f>
        <v>400</v>
      </c>
      <c r="C112" s="36">
        <f t="shared" si="51"/>
        <v>206</v>
      </c>
      <c r="D112" s="36">
        <f t="shared" si="32"/>
        <v>316.55460000000005</v>
      </c>
      <c r="E112" s="36">
        <f t="shared" si="33"/>
        <v>167.947</v>
      </c>
      <c r="F112" s="36">
        <f t="shared" si="34"/>
        <v>484.50160000000005</v>
      </c>
      <c r="G112" s="51"/>
      <c r="H112" s="67">
        <f t="shared" si="52"/>
        <v>400</v>
      </c>
      <c r="I112" s="36">
        <f>H112*VLOOKUP(H112*10000,DATA!$B$39:$E$43,3,TRUE)+VLOOKUP(H112*10000,DATA!$B$39:$E$43,4,TRUE)/10000</f>
        <v>124</v>
      </c>
      <c r="J112" s="36">
        <f t="shared" si="53"/>
        <v>276</v>
      </c>
      <c r="K112" s="36">
        <f>VLOOKUP(J112*10000,DATA!$B$55:$D$63,3,TRUE)/10000</f>
        <v>88</v>
      </c>
      <c r="L112" s="36">
        <f>IF(AH112&lt;=58,
VLOOKUP(J112,DATA!$B$72:$D$75,3,TRUE)/10000,0)</f>
        <v>0</v>
      </c>
      <c r="M112" s="36" cm="1">
        <f t="array" ref="M112">_xlfn.IFS(
J112&lt;=900,VLOOKUP(AH112*10000,DATA!$B$86:$F$96,3,TRUE)/10000,
J112&lt;=950,VLOOKUP(AH112*10000,DATA!$B$86:$F$96,4,TRUE)/10000,
J112&lt;=900,VLOOKUP(AH112*10000,DATA!$B$86:$F$96,5,TRUE)/10000,
TRUE,0)</f>
        <v>0</v>
      </c>
      <c r="N112" s="36">
        <f t="shared" si="35"/>
        <v>58.96</v>
      </c>
      <c r="O112" s="36">
        <f t="shared" si="36"/>
        <v>146.96</v>
      </c>
      <c r="P112" s="36">
        <f t="shared" si="37"/>
        <v>129</v>
      </c>
      <c r="Q112" s="66">
        <f>ROUNDDOWN((P112*VLOOKUP(P112*10000,DATA!$B$120:$E$127,3,TRUE)-VLOOKUP(P112*10000,DATA!$B$120:$E$127,4,TRUE))*1.021,4)</f>
        <v>6.5853999999999999</v>
      </c>
      <c r="R112" s="36">
        <f>H112*VLOOKUP(H112*10000,DATA!$B$141:$E$146,3,TRUE)+VLOOKUP(H112*10000,DATA!$B$141:$E$146,4,TRUE)/10000</f>
        <v>124</v>
      </c>
      <c r="S112" s="36">
        <f t="shared" si="38"/>
        <v>276</v>
      </c>
      <c r="T112" s="36">
        <f>VLOOKUP(S112*10000,DATA!B$154:D$157,3,TRUE)/10000</f>
        <v>43</v>
      </c>
      <c r="U112" s="36">
        <f>IF(AQ112&lt;=58,
VLOOKUP(S112*10000,DATA!B$165:D$168,3,TRUE)/10000,
0)</f>
        <v>0</v>
      </c>
      <c r="V112" s="36" cm="1">
        <f t="array" ref="V112">_xlfn.IFS(
S112&lt;=900,
VLOOKUP(AQ112*10000,DATA!B$177:F$186,3,TRUE)/10000,
S112&lt;=950,
VLOOKUP(AQ112*10000,DATA!B$177:F$186,4,TRUE)/10000,
S112&lt;=1000,
VLOOKUP(AQ112*10000,DATA!B$177:F$186,5,TRUE)/10000,
TRUE,0)</f>
        <v>0</v>
      </c>
      <c r="W112" s="36">
        <f t="shared" si="39"/>
        <v>58.96</v>
      </c>
      <c r="X112" s="36">
        <f t="shared" si="40"/>
        <v>101.96000000000001</v>
      </c>
      <c r="Y112" s="36">
        <f t="shared" si="41"/>
        <v>174</v>
      </c>
      <c r="Z112" s="66">
        <f>IF(S112&lt;=DATA!$E$23,0,計算表!Y112*0.1+0.5)</f>
        <v>17.900000000000002</v>
      </c>
      <c r="AA112" s="66">
        <f>H112*DATA!$E$19</f>
        <v>36.6</v>
      </c>
      <c r="AB112" s="66">
        <f>H112*DATA!$E$20</f>
        <v>19.96</v>
      </c>
      <c r="AC112" s="66">
        <f>H112*DATA!$E$21</f>
        <v>2.4</v>
      </c>
      <c r="AD112" s="67">
        <f t="shared" si="42"/>
        <v>316.55460000000005</v>
      </c>
      <c r="AF112" s="67">
        <f t="shared" si="54"/>
        <v>206</v>
      </c>
      <c r="AG112" s="36">
        <f>AF112*VLOOKUP(AF112*10000,DATA!$B$39:$E$43,3,TRUE)+VLOOKUP(AF112*10000,DATA!$B$39:$E$43,4,TRUE)/10000</f>
        <v>69.8</v>
      </c>
      <c r="AH112" s="36">
        <f t="shared" si="43"/>
        <v>136.19999999999999</v>
      </c>
      <c r="AI112" s="36">
        <f>VLOOKUP(AH112*10000,DATA!$B$55:$D$63,3,TRUE)/10000</f>
        <v>88</v>
      </c>
      <c r="AJ112" s="11"/>
      <c r="AK112" s="11"/>
      <c r="AL112" s="36">
        <f t="shared" si="55"/>
        <v>30.3644</v>
      </c>
      <c r="AM112" s="36">
        <f t="shared" si="44"/>
        <v>118.3644</v>
      </c>
      <c r="AN112" s="36">
        <f t="shared" si="45"/>
        <v>17.8</v>
      </c>
      <c r="AO112" s="66">
        <f>ROUNDDOWN((AN112*VLOOKUP(AN112*10000,DATA!$B$120:$E$127,3,TRUE)-VLOOKUP(AN112*10000,DATA!$B$120:$E$127,4,TRUE))*1.021,4)</f>
        <v>0.90859999999999996</v>
      </c>
      <c r="AP112" s="36">
        <f>AF112*VLOOKUP(AF112*10000,DATA!$B$141:$E$146,3,TRUE)+VLOOKUP(AF112*10000,DATA!$B$141:$E$146,4,TRUE)/10000</f>
        <v>69.8</v>
      </c>
      <c r="AQ112" s="36">
        <f t="shared" si="46"/>
        <v>136.19999999999999</v>
      </c>
      <c r="AR112" s="36">
        <f>VLOOKUP(S112*10000,DATA!B$154:D$157,3,TRUE)/10000</f>
        <v>43</v>
      </c>
      <c r="AS112" s="11"/>
      <c r="AT112" s="11"/>
      <c r="AU112" s="36">
        <f t="shared" si="47"/>
        <v>30.3644</v>
      </c>
      <c r="AV112" s="36">
        <f t="shared" si="48"/>
        <v>73.364400000000003</v>
      </c>
      <c r="AW112" s="36">
        <f t="shared" si="49"/>
        <v>62.8</v>
      </c>
      <c r="AX112" s="66">
        <f>IF(AQ112&lt;=DATA!$E$23,0,計算表!AW112*0.1+0.5)</f>
        <v>6.78</v>
      </c>
      <c r="AY112" s="66">
        <f>IF(AF112&lt;DATA!$E$22,0,AF112*DATA!$E$19)</f>
        <v>18.849</v>
      </c>
      <c r="AZ112" s="66">
        <f>IF(AF112&lt;DATA!$E$22,0,AF112*DATA!$E$20)</f>
        <v>10.279400000000001</v>
      </c>
      <c r="BA112" s="66">
        <f>AF112*DATA!$E$21</f>
        <v>1.236</v>
      </c>
      <c r="BB112" s="67">
        <f t="shared" si="50"/>
        <v>167.947</v>
      </c>
    </row>
    <row r="113" spans="2:54">
      <c r="B113" s="36">
        <f>DATA!$E$18</f>
        <v>400</v>
      </c>
      <c r="C113" s="36">
        <f t="shared" si="51"/>
        <v>207</v>
      </c>
      <c r="D113" s="36">
        <f t="shared" si="32"/>
        <v>316.55460000000005</v>
      </c>
      <c r="E113" s="36">
        <f t="shared" si="33"/>
        <v>168.72399999999999</v>
      </c>
      <c r="F113" s="36">
        <f t="shared" si="34"/>
        <v>485.27860000000004</v>
      </c>
      <c r="G113" s="51"/>
      <c r="H113" s="67">
        <f t="shared" si="52"/>
        <v>400</v>
      </c>
      <c r="I113" s="36">
        <f>H113*VLOOKUP(H113*10000,DATA!$B$39:$E$43,3,TRUE)+VLOOKUP(H113*10000,DATA!$B$39:$E$43,4,TRUE)/10000</f>
        <v>124</v>
      </c>
      <c r="J113" s="36">
        <f t="shared" si="53"/>
        <v>276</v>
      </c>
      <c r="K113" s="36">
        <f>VLOOKUP(J113*10000,DATA!$B$55:$D$63,3,TRUE)/10000</f>
        <v>88</v>
      </c>
      <c r="L113" s="36">
        <f>IF(AH113&lt;=58,
VLOOKUP(J113,DATA!$B$72:$D$75,3,TRUE)/10000,0)</f>
        <v>0</v>
      </c>
      <c r="M113" s="36" cm="1">
        <f t="array" ref="M113">_xlfn.IFS(
J113&lt;=900,VLOOKUP(AH113*10000,DATA!$B$86:$F$96,3,TRUE)/10000,
J113&lt;=950,VLOOKUP(AH113*10000,DATA!$B$86:$F$96,4,TRUE)/10000,
J113&lt;=900,VLOOKUP(AH113*10000,DATA!$B$86:$F$96,5,TRUE)/10000,
TRUE,0)</f>
        <v>0</v>
      </c>
      <c r="N113" s="36">
        <f t="shared" si="35"/>
        <v>58.96</v>
      </c>
      <c r="O113" s="36">
        <f t="shared" si="36"/>
        <v>146.96</v>
      </c>
      <c r="P113" s="36">
        <f t="shared" si="37"/>
        <v>129</v>
      </c>
      <c r="Q113" s="66">
        <f>ROUNDDOWN((P113*VLOOKUP(P113*10000,DATA!$B$120:$E$127,3,TRUE)-VLOOKUP(P113*10000,DATA!$B$120:$E$127,4,TRUE))*1.021,4)</f>
        <v>6.5853999999999999</v>
      </c>
      <c r="R113" s="36">
        <f>H113*VLOOKUP(H113*10000,DATA!$B$141:$E$146,3,TRUE)+VLOOKUP(H113*10000,DATA!$B$141:$E$146,4,TRUE)/10000</f>
        <v>124</v>
      </c>
      <c r="S113" s="36">
        <f t="shared" si="38"/>
        <v>276</v>
      </c>
      <c r="T113" s="36">
        <f>VLOOKUP(S113*10000,DATA!B$154:D$157,3,TRUE)/10000</f>
        <v>43</v>
      </c>
      <c r="U113" s="36">
        <f>IF(AQ113&lt;=58,
VLOOKUP(S113*10000,DATA!B$165:D$168,3,TRUE)/10000,
0)</f>
        <v>0</v>
      </c>
      <c r="V113" s="36" cm="1">
        <f t="array" ref="V113">_xlfn.IFS(
S113&lt;=900,
VLOOKUP(AQ113*10000,DATA!B$177:F$186,3,TRUE)/10000,
S113&lt;=950,
VLOOKUP(AQ113*10000,DATA!B$177:F$186,4,TRUE)/10000,
S113&lt;=1000,
VLOOKUP(AQ113*10000,DATA!B$177:F$186,5,TRUE)/10000,
TRUE,0)</f>
        <v>0</v>
      </c>
      <c r="W113" s="36">
        <f t="shared" si="39"/>
        <v>58.96</v>
      </c>
      <c r="X113" s="36">
        <f t="shared" si="40"/>
        <v>101.96000000000001</v>
      </c>
      <c r="Y113" s="36">
        <f t="shared" si="41"/>
        <v>174</v>
      </c>
      <c r="Z113" s="66">
        <f>IF(S113&lt;=DATA!$E$23,0,計算表!Y113*0.1+0.5)</f>
        <v>17.900000000000002</v>
      </c>
      <c r="AA113" s="66">
        <f>H113*DATA!$E$19</f>
        <v>36.6</v>
      </c>
      <c r="AB113" s="66">
        <f>H113*DATA!$E$20</f>
        <v>19.96</v>
      </c>
      <c r="AC113" s="66">
        <f>H113*DATA!$E$21</f>
        <v>2.4</v>
      </c>
      <c r="AD113" s="67">
        <f t="shared" si="42"/>
        <v>316.55460000000005</v>
      </c>
      <c r="AF113" s="67">
        <f t="shared" si="54"/>
        <v>207</v>
      </c>
      <c r="AG113" s="36">
        <f>AF113*VLOOKUP(AF113*10000,DATA!$B$39:$E$43,3,TRUE)+VLOOKUP(AF113*10000,DATA!$B$39:$E$43,4,TRUE)/10000</f>
        <v>70.099999999999994</v>
      </c>
      <c r="AH113" s="36">
        <f t="shared" si="43"/>
        <v>136.9</v>
      </c>
      <c r="AI113" s="36">
        <f>VLOOKUP(AH113*10000,DATA!$B$55:$D$63,3,TRUE)/10000</f>
        <v>88</v>
      </c>
      <c r="AJ113" s="11"/>
      <c r="AK113" s="11"/>
      <c r="AL113" s="36">
        <f t="shared" si="55"/>
        <v>30.511800000000001</v>
      </c>
      <c r="AM113" s="36">
        <f t="shared" si="44"/>
        <v>118.51179999999999</v>
      </c>
      <c r="AN113" s="36">
        <f t="shared" si="45"/>
        <v>18.3</v>
      </c>
      <c r="AO113" s="66">
        <f>ROUNDDOWN((AN113*VLOOKUP(AN113*10000,DATA!$B$120:$E$127,3,TRUE)-VLOOKUP(AN113*10000,DATA!$B$120:$E$127,4,TRUE))*1.021,4)</f>
        <v>0.93420000000000003</v>
      </c>
      <c r="AP113" s="36">
        <f>AF113*VLOOKUP(AF113*10000,DATA!$B$141:$E$146,3,TRUE)+VLOOKUP(AF113*10000,DATA!$B$141:$E$146,4,TRUE)/10000</f>
        <v>70.099999999999994</v>
      </c>
      <c r="AQ113" s="36">
        <f t="shared" si="46"/>
        <v>136.9</v>
      </c>
      <c r="AR113" s="36">
        <f>VLOOKUP(S113*10000,DATA!B$154:D$157,3,TRUE)/10000</f>
        <v>43</v>
      </c>
      <c r="AS113" s="11"/>
      <c r="AT113" s="11"/>
      <c r="AU113" s="36">
        <f t="shared" si="47"/>
        <v>30.511800000000001</v>
      </c>
      <c r="AV113" s="36">
        <f t="shared" si="48"/>
        <v>73.511799999999994</v>
      </c>
      <c r="AW113" s="36">
        <f t="shared" si="49"/>
        <v>63.3</v>
      </c>
      <c r="AX113" s="66">
        <f>IF(AQ113&lt;=DATA!$E$23,0,計算表!AW113*0.1+0.5)</f>
        <v>6.83</v>
      </c>
      <c r="AY113" s="66">
        <f>IF(AF113&lt;DATA!$E$22,0,AF113*DATA!$E$19)</f>
        <v>18.9405</v>
      </c>
      <c r="AZ113" s="66">
        <f>IF(AF113&lt;DATA!$E$22,0,AF113*DATA!$E$20)</f>
        <v>10.3293</v>
      </c>
      <c r="BA113" s="66">
        <f>AF113*DATA!$E$21</f>
        <v>1.242</v>
      </c>
      <c r="BB113" s="67">
        <f t="shared" si="50"/>
        <v>168.72399999999999</v>
      </c>
    </row>
    <row r="114" spans="2:54">
      <c r="B114" s="36">
        <f>DATA!$E$18</f>
        <v>400</v>
      </c>
      <c r="C114" s="36">
        <f t="shared" si="51"/>
        <v>208</v>
      </c>
      <c r="D114" s="36">
        <f t="shared" si="32"/>
        <v>316.55460000000005</v>
      </c>
      <c r="E114" s="36">
        <f t="shared" si="33"/>
        <v>169.48599999999999</v>
      </c>
      <c r="F114" s="36">
        <f t="shared" si="34"/>
        <v>486.04060000000004</v>
      </c>
      <c r="G114" s="51"/>
      <c r="H114" s="67">
        <f t="shared" si="52"/>
        <v>400</v>
      </c>
      <c r="I114" s="36">
        <f>H114*VLOOKUP(H114*10000,DATA!$B$39:$E$43,3,TRUE)+VLOOKUP(H114*10000,DATA!$B$39:$E$43,4,TRUE)/10000</f>
        <v>124</v>
      </c>
      <c r="J114" s="36">
        <f t="shared" si="53"/>
        <v>276</v>
      </c>
      <c r="K114" s="36">
        <f>VLOOKUP(J114*10000,DATA!$B$55:$D$63,3,TRUE)/10000</f>
        <v>88</v>
      </c>
      <c r="L114" s="36">
        <f>IF(AH114&lt;=58,
VLOOKUP(J114,DATA!$B$72:$D$75,3,TRUE)/10000,0)</f>
        <v>0</v>
      </c>
      <c r="M114" s="36" cm="1">
        <f t="array" ref="M114">_xlfn.IFS(
J114&lt;=900,VLOOKUP(AH114*10000,DATA!$B$86:$F$96,3,TRUE)/10000,
J114&lt;=950,VLOOKUP(AH114*10000,DATA!$B$86:$F$96,4,TRUE)/10000,
J114&lt;=900,VLOOKUP(AH114*10000,DATA!$B$86:$F$96,5,TRUE)/10000,
TRUE,0)</f>
        <v>0</v>
      </c>
      <c r="N114" s="36">
        <f t="shared" si="35"/>
        <v>58.96</v>
      </c>
      <c r="O114" s="36">
        <f t="shared" si="36"/>
        <v>146.96</v>
      </c>
      <c r="P114" s="36">
        <f t="shared" si="37"/>
        <v>129</v>
      </c>
      <c r="Q114" s="66">
        <f>ROUNDDOWN((P114*VLOOKUP(P114*10000,DATA!$B$120:$E$127,3,TRUE)-VLOOKUP(P114*10000,DATA!$B$120:$E$127,4,TRUE))*1.021,4)</f>
        <v>6.5853999999999999</v>
      </c>
      <c r="R114" s="36">
        <f>H114*VLOOKUP(H114*10000,DATA!$B$141:$E$146,3,TRUE)+VLOOKUP(H114*10000,DATA!$B$141:$E$146,4,TRUE)/10000</f>
        <v>124</v>
      </c>
      <c r="S114" s="36">
        <f t="shared" si="38"/>
        <v>276</v>
      </c>
      <c r="T114" s="36">
        <f>VLOOKUP(S114*10000,DATA!B$154:D$157,3,TRUE)/10000</f>
        <v>43</v>
      </c>
      <c r="U114" s="36">
        <f>IF(AQ114&lt;=58,
VLOOKUP(S114*10000,DATA!B$165:D$168,3,TRUE)/10000,
0)</f>
        <v>0</v>
      </c>
      <c r="V114" s="36" cm="1">
        <f t="array" ref="V114">_xlfn.IFS(
S114&lt;=900,
VLOOKUP(AQ114*10000,DATA!B$177:F$186,3,TRUE)/10000,
S114&lt;=950,
VLOOKUP(AQ114*10000,DATA!B$177:F$186,4,TRUE)/10000,
S114&lt;=1000,
VLOOKUP(AQ114*10000,DATA!B$177:F$186,5,TRUE)/10000,
TRUE,0)</f>
        <v>0</v>
      </c>
      <c r="W114" s="36">
        <f t="shared" si="39"/>
        <v>58.96</v>
      </c>
      <c r="X114" s="36">
        <f t="shared" si="40"/>
        <v>101.96000000000001</v>
      </c>
      <c r="Y114" s="36">
        <f t="shared" si="41"/>
        <v>174</v>
      </c>
      <c r="Z114" s="66">
        <f>IF(S114&lt;=DATA!$E$23,0,計算表!Y114*0.1+0.5)</f>
        <v>17.900000000000002</v>
      </c>
      <c r="AA114" s="66">
        <f>H114*DATA!$E$19</f>
        <v>36.6</v>
      </c>
      <c r="AB114" s="66">
        <f>H114*DATA!$E$20</f>
        <v>19.96</v>
      </c>
      <c r="AC114" s="66">
        <f>H114*DATA!$E$21</f>
        <v>2.4</v>
      </c>
      <c r="AD114" s="67">
        <f t="shared" si="42"/>
        <v>316.55460000000005</v>
      </c>
      <c r="AF114" s="67">
        <f t="shared" si="54"/>
        <v>208</v>
      </c>
      <c r="AG114" s="36">
        <f>AF114*VLOOKUP(AF114*10000,DATA!$B$39:$E$43,3,TRUE)+VLOOKUP(AF114*10000,DATA!$B$39:$E$43,4,TRUE)/10000</f>
        <v>70.400000000000006</v>
      </c>
      <c r="AH114" s="36">
        <f t="shared" si="43"/>
        <v>137.6</v>
      </c>
      <c r="AI114" s="36">
        <f>VLOOKUP(AH114*10000,DATA!$B$55:$D$63,3,TRUE)/10000</f>
        <v>88</v>
      </c>
      <c r="AJ114" s="11"/>
      <c r="AK114" s="11"/>
      <c r="AL114" s="36">
        <f t="shared" si="55"/>
        <v>30.659200000000002</v>
      </c>
      <c r="AM114" s="36">
        <f t="shared" si="44"/>
        <v>118.6592</v>
      </c>
      <c r="AN114" s="36">
        <f t="shared" si="45"/>
        <v>18.899999999999999</v>
      </c>
      <c r="AO114" s="66">
        <f>ROUNDDOWN((AN114*VLOOKUP(AN114*10000,DATA!$B$120:$E$127,3,TRUE)-VLOOKUP(AN114*10000,DATA!$B$120:$E$127,4,TRUE))*1.021,4)</f>
        <v>0.96479999999999999</v>
      </c>
      <c r="AP114" s="36">
        <f>AF114*VLOOKUP(AF114*10000,DATA!$B$141:$E$146,3,TRUE)+VLOOKUP(AF114*10000,DATA!$B$141:$E$146,4,TRUE)/10000</f>
        <v>70.400000000000006</v>
      </c>
      <c r="AQ114" s="36">
        <f t="shared" si="46"/>
        <v>137.6</v>
      </c>
      <c r="AR114" s="36">
        <f>VLOOKUP(S114*10000,DATA!B$154:D$157,3,TRUE)/10000</f>
        <v>43</v>
      </c>
      <c r="AS114" s="11"/>
      <c r="AT114" s="11"/>
      <c r="AU114" s="36">
        <f t="shared" si="47"/>
        <v>30.659200000000002</v>
      </c>
      <c r="AV114" s="36">
        <f t="shared" si="48"/>
        <v>73.659199999999998</v>
      </c>
      <c r="AW114" s="36">
        <f t="shared" si="49"/>
        <v>63.9</v>
      </c>
      <c r="AX114" s="66">
        <f>IF(AQ114&lt;=DATA!$E$23,0,計算表!AW114*0.1+0.5)</f>
        <v>6.8900000000000006</v>
      </c>
      <c r="AY114" s="66">
        <f>IF(AF114&lt;DATA!$E$22,0,AF114*DATA!$E$19)</f>
        <v>19.032</v>
      </c>
      <c r="AZ114" s="66">
        <f>IF(AF114&lt;DATA!$E$22,0,AF114*DATA!$E$20)</f>
        <v>10.379200000000001</v>
      </c>
      <c r="BA114" s="66">
        <f>AF114*DATA!$E$21</f>
        <v>1.248</v>
      </c>
      <c r="BB114" s="67">
        <f t="shared" si="50"/>
        <v>169.48599999999999</v>
      </c>
    </row>
    <row r="115" spans="2:54">
      <c r="B115" s="36">
        <f>DATA!$E$18</f>
        <v>400</v>
      </c>
      <c r="C115" s="36">
        <f t="shared" si="51"/>
        <v>209</v>
      </c>
      <c r="D115" s="36">
        <f t="shared" si="32"/>
        <v>316.55460000000005</v>
      </c>
      <c r="E115" s="36">
        <f t="shared" si="33"/>
        <v>170.26310000000001</v>
      </c>
      <c r="F115" s="36">
        <f t="shared" si="34"/>
        <v>486.81770000000006</v>
      </c>
      <c r="G115" s="51"/>
      <c r="H115" s="67">
        <f t="shared" si="52"/>
        <v>400</v>
      </c>
      <c r="I115" s="36">
        <f>H115*VLOOKUP(H115*10000,DATA!$B$39:$E$43,3,TRUE)+VLOOKUP(H115*10000,DATA!$B$39:$E$43,4,TRUE)/10000</f>
        <v>124</v>
      </c>
      <c r="J115" s="36">
        <f t="shared" si="53"/>
        <v>276</v>
      </c>
      <c r="K115" s="36">
        <f>VLOOKUP(J115*10000,DATA!$B$55:$D$63,3,TRUE)/10000</f>
        <v>88</v>
      </c>
      <c r="L115" s="36">
        <f>IF(AH115&lt;=58,
VLOOKUP(J115,DATA!$B$72:$D$75,3,TRUE)/10000,0)</f>
        <v>0</v>
      </c>
      <c r="M115" s="36" cm="1">
        <f t="array" ref="M115">_xlfn.IFS(
J115&lt;=900,VLOOKUP(AH115*10000,DATA!$B$86:$F$96,3,TRUE)/10000,
J115&lt;=950,VLOOKUP(AH115*10000,DATA!$B$86:$F$96,4,TRUE)/10000,
J115&lt;=900,VLOOKUP(AH115*10000,DATA!$B$86:$F$96,5,TRUE)/10000,
TRUE,0)</f>
        <v>0</v>
      </c>
      <c r="N115" s="36">
        <f t="shared" si="35"/>
        <v>58.96</v>
      </c>
      <c r="O115" s="36">
        <f t="shared" si="36"/>
        <v>146.96</v>
      </c>
      <c r="P115" s="36">
        <f t="shared" si="37"/>
        <v>129</v>
      </c>
      <c r="Q115" s="66">
        <f>ROUNDDOWN((P115*VLOOKUP(P115*10000,DATA!$B$120:$E$127,3,TRUE)-VLOOKUP(P115*10000,DATA!$B$120:$E$127,4,TRUE))*1.021,4)</f>
        <v>6.5853999999999999</v>
      </c>
      <c r="R115" s="36">
        <f>H115*VLOOKUP(H115*10000,DATA!$B$141:$E$146,3,TRUE)+VLOOKUP(H115*10000,DATA!$B$141:$E$146,4,TRUE)/10000</f>
        <v>124</v>
      </c>
      <c r="S115" s="36">
        <f t="shared" si="38"/>
        <v>276</v>
      </c>
      <c r="T115" s="36">
        <f>VLOOKUP(S115*10000,DATA!B$154:D$157,3,TRUE)/10000</f>
        <v>43</v>
      </c>
      <c r="U115" s="36">
        <f>IF(AQ115&lt;=58,
VLOOKUP(S115*10000,DATA!B$165:D$168,3,TRUE)/10000,
0)</f>
        <v>0</v>
      </c>
      <c r="V115" s="36" cm="1">
        <f t="array" ref="V115">_xlfn.IFS(
S115&lt;=900,
VLOOKUP(AQ115*10000,DATA!B$177:F$186,3,TRUE)/10000,
S115&lt;=950,
VLOOKUP(AQ115*10000,DATA!B$177:F$186,4,TRUE)/10000,
S115&lt;=1000,
VLOOKUP(AQ115*10000,DATA!B$177:F$186,5,TRUE)/10000,
TRUE,0)</f>
        <v>0</v>
      </c>
      <c r="W115" s="36">
        <f t="shared" si="39"/>
        <v>58.96</v>
      </c>
      <c r="X115" s="36">
        <f t="shared" si="40"/>
        <v>101.96000000000001</v>
      </c>
      <c r="Y115" s="36">
        <f t="shared" si="41"/>
        <v>174</v>
      </c>
      <c r="Z115" s="66">
        <f>IF(S115&lt;=DATA!$E$23,0,計算表!Y115*0.1+0.5)</f>
        <v>17.900000000000002</v>
      </c>
      <c r="AA115" s="66">
        <f>H115*DATA!$E$19</f>
        <v>36.6</v>
      </c>
      <c r="AB115" s="66">
        <f>H115*DATA!$E$20</f>
        <v>19.96</v>
      </c>
      <c r="AC115" s="66">
        <f>H115*DATA!$E$21</f>
        <v>2.4</v>
      </c>
      <c r="AD115" s="67">
        <f t="shared" si="42"/>
        <v>316.55460000000005</v>
      </c>
      <c r="AF115" s="67">
        <f t="shared" si="54"/>
        <v>209</v>
      </c>
      <c r="AG115" s="36">
        <f>AF115*VLOOKUP(AF115*10000,DATA!$B$39:$E$43,3,TRUE)+VLOOKUP(AF115*10000,DATA!$B$39:$E$43,4,TRUE)/10000</f>
        <v>70.699999999999989</v>
      </c>
      <c r="AH115" s="36">
        <f t="shared" si="43"/>
        <v>138.30000000000001</v>
      </c>
      <c r="AI115" s="36">
        <f>VLOOKUP(AH115*10000,DATA!$B$55:$D$63,3,TRUE)/10000</f>
        <v>88</v>
      </c>
      <c r="AJ115" s="11"/>
      <c r="AK115" s="11"/>
      <c r="AL115" s="36">
        <f t="shared" si="55"/>
        <v>30.8066</v>
      </c>
      <c r="AM115" s="36">
        <f t="shared" si="44"/>
        <v>118.8066</v>
      </c>
      <c r="AN115" s="36">
        <f t="shared" si="45"/>
        <v>19.399999999999999</v>
      </c>
      <c r="AO115" s="66">
        <f>ROUNDDOWN((AN115*VLOOKUP(AN115*10000,DATA!$B$120:$E$127,3,TRUE)-VLOOKUP(AN115*10000,DATA!$B$120:$E$127,4,TRUE))*1.021,4)</f>
        <v>0.99029999999999996</v>
      </c>
      <c r="AP115" s="36">
        <f>AF115*VLOOKUP(AF115*10000,DATA!$B$141:$E$146,3,TRUE)+VLOOKUP(AF115*10000,DATA!$B$141:$E$146,4,TRUE)/10000</f>
        <v>70.699999999999989</v>
      </c>
      <c r="AQ115" s="36">
        <f t="shared" si="46"/>
        <v>138.30000000000001</v>
      </c>
      <c r="AR115" s="36">
        <f>VLOOKUP(S115*10000,DATA!B$154:D$157,3,TRUE)/10000</f>
        <v>43</v>
      </c>
      <c r="AS115" s="11"/>
      <c r="AT115" s="11"/>
      <c r="AU115" s="36">
        <f t="shared" si="47"/>
        <v>30.8066</v>
      </c>
      <c r="AV115" s="36">
        <f t="shared" si="48"/>
        <v>73.806600000000003</v>
      </c>
      <c r="AW115" s="36">
        <f t="shared" si="49"/>
        <v>64.400000000000006</v>
      </c>
      <c r="AX115" s="66">
        <f>IF(AQ115&lt;=DATA!$E$23,0,計算表!AW115*0.1+0.5)</f>
        <v>6.9400000000000013</v>
      </c>
      <c r="AY115" s="66">
        <f>IF(AF115&lt;DATA!$E$22,0,AF115*DATA!$E$19)</f>
        <v>19.1235</v>
      </c>
      <c r="AZ115" s="66">
        <f>IF(AF115&lt;DATA!$E$22,0,AF115*DATA!$E$20)</f>
        <v>10.4291</v>
      </c>
      <c r="BA115" s="66">
        <f>AF115*DATA!$E$21</f>
        <v>1.254</v>
      </c>
      <c r="BB115" s="67">
        <f t="shared" si="50"/>
        <v>170.26310000000001</v>
      </c>
    </row>
    <row r="116" spans="2:54">
      <c r="B116" s="36">
        <f>DATA!$E$18</f>
        <v>400</v>
      </c>
      <c r="C116" s="36">
        <f t="shared" si="51"/>
        <v>210</v>
      </c>
      <c r="D116" s="36">
        <f t="shared" si="32"/>
        <v>316.55460000000005</v>
      </c>
      <c r="E116" s="36">
        <f t="shared" si="33"/>
        <v>171.02500000000001</v>
      </c>
      <c r="F116" s="36">
        <f t="shared" si="34"/>
        <v>487.57960000000003</v>
      </c>
      <c r="G116" s="51"/>
      <c r="H116" s="67">
        <f t="shared" si="52"/>
        <v>400</v>
      </c>
      <c r="I116" s="36">
        <f>H116*VLOOKUP(H116*10000,DATA!$B$39:$E$43,3,TRUE)+VLOOKUP(H116*10000,DATA!$B$39:$E$43,4,TRUE)/10000</f>
        <v>124</v>
      </c>
      <c r="J116" s="36">
        <f t="shared" si="53"/>
        <v>276</v>
      </c>
      <c r="K116" s="36">
        <f>VLOOKUP(J116*10000,DATA!$B$55:$D$63,3,TRUE)/10000</f>
        <v>88</v>
      </c>
      <c r="L116" s="36">
        <f>IF(AH116&lt;=58,
VLOOKUP(J116,DATA!$B$72:$D$75,3,TRUE)/10000,0)</f>
        <v>0</v>
      </c>
      <c r="M116" s="36" cm="1">
        <f t="array" ref="M116">_xlfn.IFS(
J116&lt;=900,VLOOKUP(AH116*10000,DATA!$B$86:$F$96,3,TRUE)/10000,
J116&lt;=950,VLOOKUP(AH116*10000,DATA!$B$86:$F$96,4,TRUE)/10000,
J116&lt;=900,VLOOKUP(AH116*10000,DATA!$B$86:$F$96,5,TRUE)/10000,
TRUE,0)</f>
        <v>0</v>
      </c>
      <c r="N116" s="36">
        <f t="shared" si="35"/>
        <v>58.96</v>
      </c>
      <c r="O116" s="36">
        <f t="shared" si="36"/>
        <v>146.96</v>
      </c>
      <c r="P116" s="36">
        <f t="shared" si="37"/>
        <v>129</v>
      </c>
      <c r="Q116" s="66">
        <f>ROUNDDOWN((P116*VLOOKUP(P116*10000,DATA!$B$120:$E$127,3,TRUE)-VLOOKUP(P116*10000,DATA!$B$120:$E$127,4,TRUE))*1.021,4)</f>
        <v>6.5853999999999999</v>
      </c>
      <c r="R116" s="36">
        <f>H116*VLOOKUP(H116*10000,DATA!$B$141:$E$146,3,TRUE)+VLOOKUP(H116*10000,DATA!$B$141:$E$146,4,TRUE)/10000</f>
        <v>124</v>
      </c>
      <c r="S116" s="36">
        <f t="shared" si="38"/>
        <v>276</v>
      </c>
      <c r="T116" s="36">
        <f>VLOOKUP(S116*10000,DATA!B$154:D$157,3,TRUE)/10000</f>
        <v>43</v>
      </c>
      <c r="U116" s="36">
        <f>IF(AQ116&lt;=58,
VLOOKUP(S116*10000,DATA!B$165:D$168,3,TRUE)/10000,
0)</f>
        <v>0</v>
      </c>
      <c r="V116" s="36" cm="1">
        <f t="array" ref="V116">_xlfn.IFS(
S116&lt;=900,
VLOOKUP(AQ116*10000,DATA!B$177:F$186,3,TRUE)/10000,
S116&lt;=950,
VLOOKUP(AQ116*10000,DATA!B$177:F$186,4,TRUE)/10000,
S116&lt;=1000,
VLOOKUP(AQ116*10000,DATA!B$177:F$186,5,TRUE)/10000,
TRUE,0)</f>
        <v>0</v>
      </c>
      <c r="W116" s="36">
        <f t="shared" si="39"/>
        <v>58.96</v>
      </c>
      <c r="X116" s="36">
        <f t="shared" si="40"/>
        <v>101.96000000000001</v>
      </c>
      <c r="Y116" s="36">
        <f t="shared" si="41"/>
        <v>174</v>
      </c>
      <c r="Z116" s="66">
        <f>IF(S116&lt;=DATA!$E$23,0,計算表!Y116*0.1+0.5)</f>
        <v>17.900000000000002</v>
      </c>
      <c r="AA116" s="66">
        <f>H116*DATA!$E$19</f>
        <v>36.6</v>
      </c>
      <c r="AB116" s="66">
        <f>H116*DATA!$E$20</f>
        <v>19.96</v>
      </c>
      <c r="AC116" s="66">
        <f>H116*DATA!$E$21</f>
        <v>2.4</v>
      </c>
      <c r="AD116" s="67">
        <f t="shared" si="42"/>
        <v>316.55460000000005</v>
      </c>
      <c r="AF116" s="67">
        <f t="shared" si="54"/>
        <v>210</v>
      </c>
      <c r="AG116" s="36">
        <f>AF116*VLOOKUP(AF116*10000,DATA!$B$39:$E$43,3,TRUE)+VLOOKUP(AF116*10000,DATA!$B$39:$E$43,4,TRUE)/10000</f>
        <v>71</v>
      </c>
      <c r="AH116" s="36">
        <f t="shared" si="43"/>
        <v>139</v>
      </c>
      <c r="AI116" s="36">
        <f>VLOOKUP(AH116*10000,DATA!$B$55:$D$63,3,TRUE)/10000</f>
        <v>88</v>
      </c>
      <c r="AJ116" s="11"/>
      <c r="AK116" s="11"/>
      <c r="AL116" s="36">
        <f t="shared" si="55"/>
        <v>30.954000000000001</v>
      </c>
      <c r="AM116" s="36">
        <f t="shared" si="44"/>
        <v>118.95400000000001</v>
      </c>
      <c r="AN116" s="36">
        <f t="shared" si="45"/>
        <v>20</v>
      </c>
      <c r="AO116" s="66">
        <f>ROUNDDOWN((AN116*VLOOKUP(AN116*10000,DATA!$B$120:$E$127,3,TRUE)-VLOOKUP(AN116*10000,DATA!$B$120:$E$127,4,TRUE))*1.021,4)</f>
        <v>1.0209999999999999</v>
      </c>
      <c r="AP116" s="36">
        <f>AF116*VLOOKUP(AF116*10000,DATA!$B$141:$E$146,3,TRUE)+VLOOKUP(AF116*10000,DATA!$B$141:$E$146,4,TRUE)/10000</f>
        <v>71</v>
      </c>
      <c r="AQ116" s="36">
        <f t="shared" si="46"/>
        <v>139</v>
      </c>
      <c r="AR116" s="36">
        <f>VLOOKUP(S116*10000,DATA!B$154:D$157,3,TRUE)/10000</f>
        <v>43</v>
      </c>
      <c r="AS116" s="11"/>
      <c r="AT116" s="11"/>
      <c r="AU116" s="36">
        <f t="shared" si="47"/>
        <v>30.954000000000001</v>
      </c>
      <c r="AV116" s="36">
        <f t="shared" si="48"/>
        <v>73.954000000000008</v>
      </c>
      <c r="AW116" s="36">
        <f t="shared" si="49"/>
        <v>65</v>
      </c>
      <c r="AX116" s="66">
        <f>IF(AQ116&lt;=DATA!$E$23,0,計算表!AW116*0.1+0.5)</f>
        <v>7</v>
      </c>
      <c r="AY116" s="66">
        <f>IF(AF116&lt;DATA!$E$22,0,AF116*DATA!$E$19)</f>
        <v>19.215</v>
      </c>
      <c r="AZ116" s="66">
        <f>IF(AF116&lt;DATA!$E$22,0,AF116*DATA!$E$20)</f>
        <v>10.478999999999999</v>
      </c>
      <c r="BA116" s="66">
        <f>AF116*DATA!$E$21</f>
        <v>1.26</v>
      </c>
      <c r="BB116" s="67">
        <f t="shared" si="50"/>
        <v>171.02500000000001</v>
      </c>
    </row>
    <row r="117" spans="2:54">
      <c r="B117" s="36">
        <f>DATA!$E$18</f>
        <v>400</v>
      </c>
      <c r="C117" s="36">
        <f t="shared" si="51"/>
        <v>211</v>
      </c>
      <c r="D117" s="36">
        <f t="shared" si="32"/>
        <v>316.55460000000005</v>
      </c>
      <c r="E117" s="36">
        <f t="shared" si="33"/>
        <v>171.8021</v>
      </c>
      <c r="F117" s="36">
        <f t="shared" si="34"/>
        <v>488.35670000000005</v>
      </c>
      <c r="G117" s="51"/>
      <c r="H117" s="67">
        <f t="shared" si="52"/>
        <v>400</v>
      </c>
      <c r="I117" s="36">
        <f>H117*VLOOKUP(H117*10000,DATA!$B$39:$E$43,3,TRUE)+VLOOKUP(H117*10000,DATA!$B$39:$E$43,4,TRUE)/10000</f>
        <v>124</v>
      </c>
      <c r="J117" s="36">
        <f t="shared" si="53"/>
        <v>276</v>
      </c>
      <c r="K117" s="36">
        <f>VLOOKUP(J117*10000,DATA!$B$55:$D$63,3,TRUE)/10000</f>
        <v>88</v>
      </c>
      <c r="L117" s="36">
        <f>IF(AH117&lt;=58,
VLOOKUP(J117,DATA!$B$72:$D$75,3,TRUE)/10000,0)</f>
        <v>0</v>
      </c>
      <c r="M117" s="36" cm="1">
        <f t="array" ref="M117">_xlfn.IFS(
J117&lt;=900,VLOOKUP(AH117*10000,DATA!$B$86:$F$96,3,TRUE)/10000,
J117&lt;=950,VLOOKUP(AH117*10000,DATA!$B$86:$F$96,4,TRUE)/10000,
J117&lt;=900,VLOOKUP(AH117*10000,DATA!$B$86:$F$96,5,TRUE)/10000,
TRUE,0)</f>
        <v>0</v>
      </c>
      <c r="N117" s="36">
        <f t="shared" si="35"/>
        <v>58.96</v>
      </c>
      <c r="O117" s="36">
        <f t="shared" si="36"/>
        <v>146.96</v>
      </c>
      <c r="P117" s="36">
        <f t="shared" si="37"/>
        <v>129</v>
      </c>
      <c r="Q117" s="66">
        <f>ROUNDDOWN((P117*VLOOKUP(P117*10000,DATA!$B$120:$E$127,3,TRUE)-VLOOKUP(P117*10000,DATA!$B$120:$E$127,4,TRUE))*1.021,4)</f>
        <v>6.5853999999999999</v>
      </c>
      <c r="R117" s="36">
        <f>H117*VLOOKUP(H117*10000,DATA!$B$141:$E$146,3,TRUE)+VLOOKUP(H117*10000,DATA!$B$141:$E$146,4,TRUE)/10000</f>
        <v>124</v>
      </c>
      <c r="S117" s="36">
        <f t="shared" si="38"/>
        <v>276</v>
      </c>
      <c r="T117" s="36">
        <f>VLOOKUP(S117*10000,DATA!B$154:D$157,3,TRUE)/10000</f>
        <v>43</v>
      </c>
      <c r="U117" s="36">
        <f>IF(AQ117&lt;=58,
VLOOKUP(S117*10000,DATA!B$165:D$168,3,TRUE)/10000,
0)</f>
        <v>0</v>
      </c>
      <c r="V117" s="36" cm="1">
        <f t="array" ref="V117">_xlfn.IFS(
S117&lt;=900,
VLOOKUP(AQ117*10000,DATA!B$177:F$186,3,TRUE)/10000,
S117&lt;=950,
VLOOKUP(AQ117*10000,DATA!B$177:F$186,4,TRUE)/10000,
S117&lt;=1000,
VLOOKUP(AQ117*10000,DATA!B$177:F$186,5,TRUE)/10000,
TRUE,0)</f>
        <v>0</v>
      </c>
      <c r="W117" s="36">
        <f t="shared" si="39"/>
        <v>58.96</v>
      </c>
      <c r="X117" s="36">
        <f t="shared" si="40"/>
        <v>101.96000000000001</v>
      </c>
      <c r="Y117" s="36">
        <f t="shared" si="41"/>
        <v>174</v>
      </c>
      <c r="Z117" s="66">
        <f>IF(S117&lt;=DATA!$E$23,0,計算表!Y117*0.1+0.5)</f>
        <v>17.900000000000002</v>
      </c>
      <c r="AA117" s="66">
        <f>H117*DATA!$E$19</f>
        <v>36.6</v>
      </c>
      <c r="AB117" s="66">
        <f>H117*DATA!$E$20</f>
        <v>19.96</v>
      </c>
      <c r="AC117" s="66">
        <f>H117*DATA!$E$21</f>
        <v>2.4</v>
      </c>
      <c r="AD117" s="67">
        <f t="shared" si="42"/>
        <v>316.55460000000005</v>
      </c>
      <c r="AF117" s="67">
        <f t="shared" si="54"/>
        <v>211</v>
      </c>
      <c r="AG117" s="36">
        <f>AF117*VLOOKUP(AF117*10000,DATA!$B$39:$E$43,3,TRUE)+VLOOKUP(AF117*10000,DATA!$B$39:$E$43,4,TRUE)/10000</f>
        <v>71.3</v>
      </c>
      <c r="AH117" s="36">
        <f t="shared" si="43"/>
        <v>139.69999999999999</v>
      </c>
      <c r="AI117" s="36">
        <f>VLOOKUP(AH117*10000,DATA!$B$55:$D$63,3,TRUE)/10000</f>
        <v>88</v>
      </c>
      <c r="AJ117" s="11"/>
      <c r="AK117" s="11"/>
      <c r="AL117" s="36">
        <f t="shared" si="55"/>
        <v>31.101399999999998</v>
      </c>
      <c r="AM117" s="36">
        <f t="shared" si="44"/>
        <v>119.1014</v>
      </c>
      <c r="AN117" s="36">
        <f t="shared" si="45"/>
        <v>20.5</v>
      </c>
      <c r="AO117" s="66">
        <f>ROUNDDOWN((AN117*VLOOKUP(AN117*10000,DATA!$B$120:$E$127,3,TRUE)-VLOOKUP(AN117*10000,DATA!$B$120:$E$127,4,TRUE))*1.021,4)</f>
        <v>1.0465</v>
      </c>
      <c r="AP117" s="36">
        <f>AF117*VLOOKUP(AF117*10000,DATA!$B$141:$E$146,3,TRUE)+VLOOKUP(AF117*10000,DATA!$B$141:$E$146,4,TRUE)/10000</f>
        <v>71.3</v>
      </c>
      <c r="AQ117" s="36">
        <f t="shared" si="46"/>
        <v>139.69999999999999</v>
      </c>
      <c r="AR117" s="36">
        <f>VLOOKUP(S117*10000,DATA!B$154:D$157,3,TRUE)/10000</f>
        <v>43</v>
      </c>
      <c r="AS117" s="11"/>
      <c r="AT117" s="11"/>
      <c r="AU117" s="36">
        <f t="shared" si="47"/>
        <v>31.101399999999998</v>
      </c>
      <c r="AV117" s="36">
        <f t="shared" si="48"/>
        <v>74.101399999999998</v>
      </c>
      <c r="AW117" s="36">
        <f t="shared" si="49"/>
        <v>65.5</v>
      </c>
      <c r="AX117" s="66">
        <f>IF(AQ117&lt;=DATA!$E$23,0,計算表!AW117*0.1+0.5)</f>
        <v>7.0500000000000007</v>
      </c>
      <c r="AY117" s="66">
        <f>IF(AF117&lt;DATA!$E$22,0,AF117*DATA!$E$19)</f>
        <v>19.3065</v>
      </c>
      <c r="AZ117" s="66">
        <f>IF(AF117&lt;DATA!$E$22,0,AF117*DATA!$E$20)</f>
        <v>10.5289</v>
      </c>
      <c r="BA117" s="66">
        <f>AF117*DATA!$E$21</f>
        <v>1.266</v>
      </c>
      <c r="BB117" s="67">
        <f t="shared" si="50"/>
        <v>171.8021</v>
      </c>
    </row>
    <row r="118" spans="2:54">
      <c r="B118" s="36">
        <f>DATA!$E$18</f>
        <v>400</v>
      </c>
      <c r="C118" s="36">
        <f t="shared" si="51"/>
        <v>212</v>
      </c>
      <c r="D118" s="36">
        <f t="shared" si="32"/>
        <v>316.55460000000005</v>
      </c>
      <c r="E118" s="36">
        <f t="shared" si="33"/>
        <v>172.56410000000002</v>
      </c>
      <c r="F118" s="36">
        <f t="shared" si="34"/>
        <v>489.1187000000001</v>
      </c>
      <c r="G118" s="51"/>
      <c r="H118" s="67">
        <f t="shared" si="52"/>
        <v>400</v>
      </c>
      <c r="I118" s="36">
        <f>H118*VLOOKUP(H118*10000,DATA!$B$39:$E$43,3,TRUE)+VLOOKUP(H118*10000,DATA!$B$39:$E$43,4,TRUE)/10000</f>
        <v>124</v>
      </c>
      <c r="J118" s="36">
        <f t="shared" si="53"/>
        <v>276</v>
      </c>
      <c r="K118" s="36">
        <f>VLOOKUP(J118*10000,DATA!$B$55:$D$63,3,TRUE)/10000</f>
        <v>88</v>
      </c>
      <c r="L118" s="36">
        <f>IF(AH118&lt;=58,
VLOOKUP(J118,DATA!$B$72:$D$75,3,TRUE)/10000,0)</f>
        <v>0</v>
      </c>
      <c r="M118" s="36" cm="1">
        <f t="array" ref="M118">_xlfn.IFS(
J118&lt;=900,VLOOKUP(AH118*10000,DATA!$B$86:$F$96,3,TRUE)/10000,
J118&lt;=950,VLOOKUP(AH118*10000,DATA!$B$86:$F$96,4,TRUE)/10000,
J118&lt;=900,VLOOKUP(AH118*10000,DATA!$B$86:$F$96,5,TRUE)/10000,
TRUE,0)</f>
        <v>0</v>
      </c>
      <c r="N118" s="36">
        <f t="shared" si="35"/>
        <v>58.96</v>
      </c>
      <c r="O118" s="36">
        <f t="shared" si="36"/>
        <v>146.96</v>
      </c>
      <c r="P118" s="36">
        <f t="shared" si="37"/>
        <v>129</v>
      </c>
      <c r="Q118" s="66">
        <f>ROUNDDOWN((P118*VLOOKUP(P118*10000,DATA!$B$120:$E$127,3,TRUE)-VLOOKUP(P118*10000,DATA!$B$120:$E$127,4,TRUE))*1.021,4)</f>
        <v>6.5853999999999999</v>
      </c>
      <c r="R118" s="36">
        <f>H118*VLOOKUP(H118*10000,DATA!$B$141:$E$146,3,TRUE)+VLOOKUP(H118*10000,DATA!$B$141:$E$146,4,TRUE)/10000</f>
        <v>124</v>
      </c>
      <c r="S118" s="36">
        <f t="shared" si="38"/>
        <v>276</v>
      </c>
      <c r="T118" s="36">
        <f>VLOOKUP(S118*10000,DATA!B$154:D$157,3,TRUE)/10000</f>
        <v>43</v>
      </c>
      <c r="U118" s="36">
        <f>IF(AQ118&lt;=58,
VLOOKUP(S118*10000,DATA!B$165:D$168,3,TRUE)/10000,
0)</f>
        <v>0</v>
      </c>
      <c r="V118" s="36" cm="1">
        <f t="array" ref="V118">_xlfn.IFS(
S118&lt;=900,
VLOOKUP(AQ118*10000,DATA!B$177:F$186,3,TRUE)/10000,
S118&lt;=950,
VLOOKUP(AQ118*10000,DATA!B$177:F$186,4,TRUE)/10000,
S118&lt;=1000,
VLOOKUP(AQ118*10000,DATA!B$177:F$186,5,TRUE)/10000,
TRUE,0)</f>
        <v>0</v>
      </c>
      <c r="W118" s="36">
        <f t="shared" si="39"/>
        <v>58.96</v>
      </c>
      <c r="X118" s="36">
        <f t="shared" si="40"/>
        <v>101.96000000000001</v>
      </c>
      <c r="Y118" s="36">
        <f t="shared" si="41"/>
        <v>174</v>
      </c>
      <c r="Z118" s="66">
        <f>IF(S118&lt;=DATA!$E$23,0,計算表!Y118*0.1+0.5)</f>
        <v>17.900000000000002</v>
      </c>
      <c r="AA118" s="66">
        <f>H118*DATA!$E$19</f>
        <v>36.6</v>
      </c>
      <c r="AB118" s="66">
        <f>H118*DATA!$E$20</f>
        <v>19.96</v>
      </c>
      <c r="AC118" s="66">
        <f>H118*DATA!$E$21</f>
        <v>2.4</v>
      </c>
      <c r="AD118" s="67">
        <f t="shared" si="42"/>
        <v>316.55460000000005</v>
      </c>
      <c r="AF118" s="67">
        <f t="shared" si="54"/>
        <v>212</v>
      </c>
      <c r="AG118" s="36">
        <f>AF118*VLOOKUP(AF118*10000,DATA!$B$39:$E$43,3,TRUE)+VLOOKUP(AF118*10000,DATA!$B$39:$E$43,4,TRUE)/10000</f>
        <v>71.599999999999994</v>
      </c>
      <c r="AH118" s="36">
        <f t="shared" si="43"/>
        <v>140.4</v>
      </c>
      <c r="AI118" s="36">
        <f>VLOOKUP(AH118*10000,DATA!$B$55:$D$63,3,TRUE)/10000</f>
        <v>88</v>
      </c>
      <c r="AJ118" s="11"/>
      <c r="AK118" s="11"/>
      <c r="AL118" s="36">
        <f t="shared" si="55"/>
        <v>31.248799999999996</v>
      </c>
      <c r="AM118" s="36">
        <f t="shared" si="44"/>
        <v>119.24879999999999</v>
      </c>
      <c r="AN118" s="36">
        <f t="shared" si="45"/>
        <v>21.1</v>
      </c>
      <c r="AO118" s="66">
        <f>ROUNDDOWN((AN118*VLOOKUP(AN118*10000,DATA!$B$120:$E$127,3,TRUE)-VLOOKUP(AN118*10000,DATA!$B$120:$E$127,4,TRUE))*1.021,4)</f>
        <v>1.0770999999999999</v>
      </c>
      <c r="AP118" s="36">
        <f>AF118*VLOOKUP(AF118*10000,DATA!$B$141:$E$146,3,TRUE)+VLOOKUP(AF118*10000,DATA!$B$141:$E$146,4,TRUE)/10000</f>
        <v>71.599999999999994</v>
      </c>
      <c r="AQ118" s="36">
        <f t="shared" si="46"/>
        <v>140.4</v>
      </c>
      <c r="AR118" s="36">
        <f>VLOOKUP(S118*10000,DATA!B$154:D$157,3,TRUE)/10000</f>
        <v>43</v>
      </c>
      <c r="AS118" s="11"/>
      <c r="AT118" s="11"/>
      <c r="AU118" s="36">
        <f t="shared" si="47"/>
        <v>31.248799999999996</v>
      </c>
      <c r="AV118" s="36">
        <f t="shared" si="48"/>
        <v>74.248799999999989</v>
      </c>
      <c r="AW118" s="36">
        <f t="shared" si="49"/>
        <v>66.099999999999994</v>
      </c>
      <c r="AX118" s="66">
        <f>IF(AQ118&lt;=DATA!$E$23,0,計算表!AW118*0.1+0.5)</f>
        <v>7.1099999999999994</v>
      </c>
      <c r="AY118" s="66">
        <f>IF(AF118&lt;DATA!$E$22,0,AF118*DATA!$E$19)</f>
        <v>19.398</v>
      </c>
      <c r="AZ118" s="66">
        <f>IF(AF118&lt;DATA!$E$22,0,AF118*DATA!$E$20)</f>
        <v>10.578799999999999</v>
      </c>
      <c r="BA118" s="66">
        <f>AF118*DATA!$E$21</f>
        <v>1.272</v>
      </c>
      <c r="BB118" s="67">
        <f t="shared" si="50"/>
        <v>172.56410000000002</v>
      </c>
    </row>
    <row r="119" spans="2:54">
      <c r="B119" s="36">
        <f>DATA!$E$18</f>
        <v>400</v>
      </c>
      <c r="C119" s="36">
        <f t="shared" si="51"/>
        <v>213</v>
      </c>
      <c r="D119" s="36">
        <f t="shared" si="32"/>
        <v>316.55460000000005</v>
      </c>
      <c r="E119" s="36">
        <f t="shared" si="33"/>
        <v>173.32610000000003</v>
      </c>
      <c r="F119" s="36">
        <f t="shared" si="34"/>
        <v>489.88070000000005</v>
      </c>
      <c r="G119" s="51"/>
      <c r="H119" s="67">
        <f t="shared" si="52"/>
        <v>400</v>
      </c>
      <c r="I119" s="36">
        <f>H119*VLOOKUP(H119*10000,DATA!$B$39:$E$43,3,TRUE)+VLOOKUP(H119*10000,DATA!$B$39:$E$43,4,TRUE)/10000</f>
        <v>124</v>
      </c>
      <c r="J119" s="36">
        <f t="shared" si="53"/>
        <v>276</v>
      </c>
      <c r="K119" s="36">
        <f>VLOOKUP(J119*10000,DATA!$B$55:$D$63,3,TRUE)/10000</f>
        <v>88</v>
      </c>
      <c r="L119" s="36">
        <f>IF(AH119&lt;=58,
VLOOKUP(J119,DATA!$B$72:$D$75,3,TRUE)/10000,0)</f>
        <v>0</v>
      </c>
      <c r="M119" s="36" cm="1">
        <f t="array" ref="M119">_xlfn.IFS(
J119&lt;=900,VLOOKUP(AH119*10000,DATA!$B$86:$F$96,3,TRUE)/10000,
J119&lt;=950,VLOOKUP(AH119*10000,DATA!$B$86:$F$96,4,TRUE)/10000,
J119&lt;=900,VLOOKUP(AH119*10000,DATA!$B$86:$F$96,5,TRUE)/10000,
TRUE,0)</f>
        <v>0</v>
      </c>
      <c r="N119" s="36">
        <f t="shared" si="35"/>
        <v>58.96</v>
      </c>
      <c r="O119" s="36">
        <f t="shared" si="36"/>
        <v>146.96</v>
      </c>
      <c r="P119" s="36">
        <f t="shared" si="37"/>
        <v>129</v>
      </c>
      <c r="Q119" s="66">
        <f>ROUNDDOWN((P119*VLOOKUP(P119*10000,DATA!$B$120:$E$127,3,TRUE)-VLOOKUP(P119*10000,DATA!$B$120:$E$127,4,TRUE))*1.021,4)</f>
        <v>6.5853999999999999</v>
      </c>
      <c r="R119" s="36">
        <f>H119*VLOOKUP(H119*10000,DATA!$B$141:$E$146,3,TRUE)+VLOOKUP(H119*10000,DATA!$B$141:$E$146,4,TRUE)/10000</f>
        <v>124</v>
      </c>
      <c r="S119" s="36">
        <f t="shared" si="38"/>
        <v>276</v>
      </c>
      <c r="T119" s="36">
        <f>VLOOKUP(S119*10000,DATA!B$154:D$157,3,TRUE)/10000</f>
        <v>43</v>
      </c>
      <c r="U119" s="36">
        <f>IF(AQ119&lt;=58,
VLOOKUP(S119*10000,DATA!B$165:D$168,3,TRUE)/10000,
0)</f>
        <v>0</v>
      </c>
      <c r="V119" s="36" cm="1">
        <f t="array" ref="V119">_xlfn.IFS(
S119&lt;=900,
VLOOKUP(AQ119*10000,DATA!B$177:F$186,3,TRUE)/10000,
S119&lt;=950,
VLOOKUP(AQ119*10000,DATA!B$177:F$186,4,TRUE)/10000,
S119&lt;=1000,
VLOOKUP(AQ119*10000,DATA!B$177:F$186,5,TRUE)/10000,
TRUE,0)</f>
        <v>0</v>
      </c>
      <c r="W119" s="36">
        <f t="shared" si="39"/>
        <v>58.96</v>
      </c>
      <c r="X119" s="36">
        <f t="shared" si="40"/>
        <v>101.96000000000001</v>
      </c>
      <c r="Y119" s="36">
        <f t="shared" si="41"/>
        <v>174</v>
      </c>
      <c r="Z119" s="66">
        <f>IF(S119&lt;=DATA!$E$23,0,計算表!Y119*0.1+0.5)</f>
        <v>17.900000000000002</v>
      </c>
      <c r="AA119" s="66">
        <f>H119*DATA!$E$19</f>
        <v>36.6</v>
      </c>
      <c r="AB119" s="66">
        <f>H119*DATA!$E$20</f>
        <v>19.96</v>
      </c>
      <c r="AC119" s="66">
        <f>H119*DATA!$E$21</f>
        <v>2.4</v>
      </c>
      <c r="AD119" s="67">
        <f t="shared" si="42"/>
        <v>316.55460000000005</v>
      </c>
      <c r="AF119" s="67">
        <f t="shared" si="54"/>
        <v>213</v>
      </c>
      <c r="AG119" s="36">
        <f>AF119*VLOOKUP(AF119*10000,DATA!$B$39:$E$43,3,TRUE)+VLOOKUP(AF119*10000,DATA!$B$39:$E$43,4,TRUE)/10000</f>
        <v>71.900000000000006</v>
      </c>
      <c r="AH119" s="36">
        <f t="shared" si="43"/>
        <v>141.1</v>
      </c>
      <c r="AI119" s="36">
        <f>VLOOKUP(AH119*10000,DATA!$B$55:$D$63,3,TRUE)/10000</f>
        <v>88</v>
      </c>
      <c r="AJ119" s="11"/>
      <c r="AK119" s="11"/>
      <c r="AL119" s="36">
        <f t="shared" si="55"/>
        <v>31.3962</v>
      </c>
      <c r="AM119" s="36">
        <f t="shared" si="44"/>
        <v>119.39619999999999</v>
      </c>
      <c r="AN119" s="36">
        <f t="shared" si="45"/>
        <v>21.7</v>
      </c>
      <c r="AO119" s="66">
        <f>ROUNDDOWN((AN119*VLOOKUP(AN119*10000,DATA!$B$120:$E$127,3,TRUE)-VLOOKUP(AN119*10000,DATA!$B$120:$E$127,4,TRUE))*1.021,4)</f>
        <v>1.1076999999999999</v>
      </c>
      <c r="AP119" s="36">
        <f>AF119*VLOOKUP(AF119*10000,DATA!$B$141:$E$146,3,TRUE)+VLOOKUP(AF119*10000,DATA!$B$141:$E$146,4,TRUE)/10000</f>
        <v>71.900000000000006</v>
      </c>
      <c r="AQ119" s="36">
        <f t="shared" si="46"/>
        <v>141.1</v>
      </c>
      <c r="AR119" s="36">
        <f>VLOOKUP(S119*10000,DATA!B$154:D$157,3,TRUE)/10000</f>
        <v>43</v>
      </c>
      <c r="AS119" s="11"/>
      <c r="AT119" s="11"/>
      <c r="AU119" s="36">
        <f t="shared" si="47"/>
        <v>31.3962</v>
      </c>
      <c r="AV119" s="36">
        <f t="shared" si="48"/>
        <v>74.396199999999993</v>
      </c>
      <c r="AW119" s="36">
        <f t="shared" si="49"/>
        <v>66.7</v>
      </c>
      <c r="AX119" s="66">
        <f>IF(AQ119&lt;=DATA!$E$23,0,計算表!AW119*0.1+0.5)</f>
        <v>7.1700000000000008</v>
      </c>
      <c r="AY119" s="66">
        <f>IF(AF119&lt;DATA!$E$22,0,AF119*DATA!$E$19)</f>
        <v>19.4895</v>
      </c>
      <c r="AZ119" s="66">
        <f>IF(AF119&lt;DATA!$E$22,0,AF119*DATA!$E$20)</f>
        <v>10.6287</v>
      </c>
      <c r="BA119" s="66">
        <f>AF119*DATA!$E$21</f>
        <v>1.278</v>
      </c>
      <c r="BB119" s="67">
        <f t="shared" si="50"/>
        <v>173.32610000000003</v>
      </c>
    </row>
    <row r="120" spans="2:54">
      <c r="B120" s="36">
        <f>DATA!$E$18</f>
        <v>400</v>
      </c>
      <c r="C120" s="36">
        <f t="shared" si="51"/>
        <v>214</v>
      </c>
      <c r="D120" s="36">
        <f t="shared" si="32"/>
        <v>316.55460000000005</v>
      </c>
      <c r="E120" s="36">
        <f t="shared" si="33"/>
        <v>174.10310000000001</v>
      </c>
      <c r="F120" s="36">
        <f t="shared" si="34"/>
        <v>490.65770000000009</v>
      </c>
      <c r="G120" s="51"/>
      <c r="H120" s="67">
        <f t="shared" si="52"/>
        <v>400</v>
      </c>
      <c r="I120" s="36">
        <f>H120*VLOOKUP(H120*10000,DATA!$B$39:$E$43,3,TRUE)+VLOOKUP(H120*10000,DATA!$B$39:$E$43,4,TRUE)/10000</f>
        <v>124</v>
      </c>
      <c r="J120" s="36">
        <f t="shared" si="53"/>
        <v>276</v>
      </c>
      <c r="K120" s="36">
        <f>VLOOKUP(J120*10000,DATA!$B$55:$D$63,3,TRUE)/10000</f>
        <v>88</v>
      </c>
      <c r="L120" s="36">
        <f>IF(AH120&lt;=58,
VLOOKUP(J120,DATA!$B$72:$D$75,3,TRUE)/10000,0)</f>
        <v>0</v>
      </c>
      <c r="M120" s="36" cm="1">
        <f t="array" ref="M120">_xlfn.IFS(
J120&lt;=900,VLOOKUP(AH120*10000,DATA!$B$86:$F$96,3,TRUE)/10000,
J120&lt;=950,VLOOKUP(AH120*10000,DATA!$B$86:$F$96,4,TRUE)/10000,
J120&lt;=900,VLOOKUP(AH120*10000,DATA!$B$86:$F$96,5,TRUE)/10000,
TRUE,0)</f>
        <v>0</v>
      </c>
      <c r="N120" s="36">
        <f t="shared" si="35"/>
        <v>58.96</v>
      </c>
      <c r="O120" s="36">
        <f t="shared" si="36"/>
        <v>146.96</v>
      </c>
      <c r="P120" s="36">
        <f t="shared" si="37"/>
        <v>129</v>
      </c>
      <c r="Q120" s="66">
        <f>ROUNDDOWN((P120*VLOOKUP(P120*10000,DATA!$B$120:$E$127,3,TRUE)-VLOOKUP(P120*10000,DATA!$B$120:$E$127,4,TRUE))*1.021,4)</f>
        <v>6.5853999999999999</v>
      </c>
      <c r="R120" s="36">
        <f>H120*VLOOKUP(H120*10000,DATA!$B$141:$E$146,3,TRUE)+VLOOKUP(H120*10000,DATA!$B$141:$E$146,4,TRUE)/10000</f>
        <v>124</v>
      </c>
      <c r="S120" s="36">
        <f t="shared" si="38"/>
        <v>276</v>
      </c>
      <c r="T120" s="36">
        <f>VLOOKUP(S120*10000,DATA!B$154:D$157,3,TRUE)/10000</f>
        <v>43</v>
      </c>
      <c r="U120" s="36">
        <f>IF(AQ120&lt;=58,
VLOOKUP(S120*10000,DATA!B$165:D$168,3,TRUE)/10000,
0)</f>
        <v>0</v>
      </c>
      <c r="V120" s="36" cm="1">
        <f t="array" ref="V120">_xlfn.IFS(
S120&lt;=900,
VLOOKUP(AQ120*10000,DATA!B$177:F$186,3,TRUE)/10000,
S120&lt;=950,
VLOOKUP(AQ120*10000,DATA!B$177:F$186,4,TRUE)/10000,
S120&lt;=1000,
VLOOKUP(AQ120*10000,DATA!B$177:F$186,5,TRUE)/10000,
TRUE,0)</f>
        <v>0</v>
      </c>
      <c r="W120" s="36">
        <f t="shared" si="39"/>
        <v>58.96</v>
      </c>
      <c r="X120" s="36">
        <f t="shared" si="40"/>
        <v>101.96000000000001</v>
      </c>
      <c r="Y120" s="36">
        <f t="shared" si="41"/>
        <v>174</v>
      </c>
      <c r="Z120" s="66">
        <f>IF(S120&lt;=DATA!$E$23,0,計算表!Y120*0.1+0.5)</f>
        <v>17.900000000000002</v>
      </c>
      <c r="AA120" s="66">
        <f>H120*DATA!$E$19</f>
        <v>36.6</v>
      </c>
      <c r="AB120" s="66">
        <f>H120*DATA!$E$20</f>
        <v>19.96</v>
      </c>
      <c r="AC120" s="66">
        <f>H120*DATA!$E$21</f>
        <v>2.4</v>
      </c>
      <c r="AD120" s="67">
        <f t="shared" si="42"/>
        <v>316.55460000000005</v>
      </c>
      <c r="AF120" s="67">
        <f t="shared" si="54"/>
        <v>214</v>
      </c>
      <c r="AG120" s="36">
        <f>AF120*VLOOKUP(AF120*10000,DATA!$B$39:$E$43,3,TRUE)+VLOOKUP(AF120*10000,DATA!$B$39:$E$43,4,TRUE)/10000</f>
        <v>72.2</v>
      </c>
      <c r="AH120" s="36">
        <f t="shared" si="43"/>
        <v>141.80000000000001</v>
      </c>
      <c r="AI120" s="36">
        <f>VLOOKUP(AH120*10000,DATA!$B$55:$D$63,3,TRUE)/10000</f>
        <v>88</v>
      </c>
      <c r="AJ120" s="11"/>
      <c r="AK120" s="11"/>
      <c r="AL120" s="36">
        <f t="shared" si="55"/>
        <v>31.543599999999998</v>
      </c>
      <c r="AM120" s="36">
        <f t="shared" si="44"/>
        <v>119.5436</v>
      </c>
      <c r="AN120" s="36">
        <f t="shared" si="45"/>
        <v>22.2</v>
      </c>
      <c r="AO120" s="66">
        <f>ROUNDDOWN((AN120*VLOOKUP(AN120*10000,DATA!$B$120:$E$127,3,TRUE)-VLOOKUP(AN120*10000,DATA!$B$120:$E$127,4,TRUE))*1.021,4)</f>
        <v>1.1333</v>
      </c>
      <c r="AP120" s="36">
        <f>AF120*VLOOKUP(AF120*10000,DATA!$B$141:$E$146,3,TRUE)+VLOOKUP(AF120*10000,DATA!$B$141:$E$146,4,TRUE)/10000</f>
        <v>72.2</v>
      </c>
      <c r="AQ120" s="36">
        <f t="shared" si="46"/>
        <v>141.80000000000001</v>
      </c>
      <c r="AR120" s="36">
        <f>VLOOKUP(S120*10000,DATA!B$154:D$157,3,TRUE)/10000</f>
        <v>43</v>
      </c>
      <c r="AS120" s="11"/>
      <c r="AT120" s="11"/>
      <c r="AU120" s="36">
        <f t="shared" si="47"/>
        <v>31.543599999999998</v>
      </c>
      <c r="AV120" s="36">
        <f t="shared" si="48"/>
        <v>74.543599999999998</v>
      </c>
      <c r="AW120" s="36">
        <f t="shared" si="49"/>
        <v>67.2</v>
      </c>
      <c r="AX120" s="66">
        <f>IF(AQ120&lt;=DATA!$E$23,0,計算表!AW120*0.1+0.5)</f>
        <v>7.2200000000000006</v>
      </c>
      <c r="AY120" s="66">
        <f>IF(AF120&lt;DATA!$E$22,0,AF120*DATA!$E$19)</f>
        <v>19.581</v>
      </c>
      <c r="AZ120" s="66">
        <f>IF(AF120&lt;DATA!$E$22,0,AF120*DATA!$E$20)</f>
        <v>10.678599999999999</v>
      </c>
      <c r="BA120" s="66">
        <f>AF120*DATA!$E$21</f>
        <v>1.284</v>
      </c>
      <c r="BB120" s="67">
        <f t="shared" si="50"/>
        <v>174.10310000000001</v>
      </c>
    </row>
    <row r="121" spans="2:54">
      <c r="B121" s="36">
        <f>DATA!$E$18</f>
        <v>400</v>
      </c>
      <c r="C121" s="36">
        <f t="shared" si="51"/>
        <v>215</v>
      </c>
      <c r="D121" s="36">
        <f t="shared" si="32"/>
        <v>316.55460000000005</v>
      </c>
      <c r="E121" s="36">
        <f t="shared" si="33"/>
        <v>174.86509999999998</v>
      </c>
      <c r="F121" s="36">
        <f t="shared" si="34"/>
        <v>491.41970000000003</v>
      </c>
      <c r="G121" s="51"/>
      <c r="H121" s="67">
        <f t="shared" si="52"/>
        <v>400</v>
      </c>
      <c r="I121" s="36">
        <f>H121*VLOOKUP(H121*10000,DATA!$B$39:$E$43,3,TRUE)+VLOOKUP(H121*10000,DATA!$B$39:$E$43,4,TRUE)/10000</f>
        <v>124</v>
      </c>
      <c r="J121" s="36">
        <f t="shared" si="53"/>
        <v>276</v>
      </c>
      <c r="K121" s="36">
        <f>VLOOKUP(J121*10000,DATA!$B$55:$D$63,3,TRUE)/10000</f>
        <v>88</v>
      </c>
      <c r="L121" s="36">
        <f>IF(AH121&lt;=58,
VLOOKUP(J121,DATA!$B$72:$D$75,3,TRUE)/10000,0)</f>
        <v>0</v>
      </c>
      <c r="M121" s="36" cm="1">
        <f t="array" ref="M121">_xlfn.IFS(
J121&lt;=900,VLOOKUP(AH121*10000,DATA!$B$86:$F$96,3,TRUE)/10000,
J121&lt;=950,VLOOKUP(AH121*10000,DATA!$B$86:$F$96,4,TRUE)/10000,
J121&lt;=900,VLOOKUP(AH121*10000,DATA!$B$86:$F$96,5,TRUE)/10000,
TRUE,0)</f>
        <v>0</v>
      </c>
      <c r="N121" s="36">
        <f t="shared" si="35"/>
        <v>58.96</v>
      </c>
      <c r="O121" s="36">
        <f t="shared" si="36"/>
        <v>146.96</v>
      </c>
      <c r="P121" s="36">
        <f t="shared" si="37"/>
        <v>129</v>
      </c>
      <c r="Q121" s="66">
        <f>ROUNDDOWN((P121*VLOOKUP(P121*10000,DATA!$B$120:$E$127,3,TRUE)-VLOOKUP(P121*10000,DATA!$B$120:$E$127,4,TRUE))*1.021,4)</f>
        <v>6.5853999999999999</v>
      </c>
      <c r="R121" s="36">
        <f>H121*VLOOKUP(H121*10000,DATA!$B$141:$E$146,3,TRUE)+VLOOKUP(H121*10000,DATA!$B$141:$E$146,4,TRUE)/10000</f>
        <v>124</v>
      </c>
      <c r="S121" s="36">
        <f t="shared" si="38"/>
        <v>276</v>
      </c>
      <c r="T121" s="36">
        <f>VLOOKUP(S121*10000,DATA!B$154:D$157,3,TRUE)/10000</f>
        <v>43</v>
      </c>
      <c r="U121" s="36">
        <f>IF(AQ121&lt;=58,
VLOOKUP(S121*10000,DATA!B$165:D$168,3,TRUE)/10000,
0)</f>
        <v>0</v>
      </c>
      <c r="V121" s="36" cm="1">
        <f t="array" ref="V121">_xlfn.IFS(
S121&lt;=900,
VLOOKUP(AQ121*10000,DATA!B$177:F$186,3,TRUE)/10000,
S121&lt;=950,
VLOOKUP(AQ121*10000,DATA!B$177:F$186,4,TRUE)/10000,
S121&lt;=1000,
VLOOKUP(AQ121*10000,DATA!B$177:F$186,5,TRUE)/10000,
TRUE,0)</f>
        <v>0</v>
      </c>
      <c r="W121" s="36">
        <f t="shared" si="39"/>
        <v>58.96</v>
      </c>
      <c r="X121" s="36">
        <f t="shared" si="40"/>
        <v>101.96000000000001</v>
      </c>
      <c r="Y121" s="36">
        <f t="shared" si="41"/>
        <v>174</v>
      </c>
      <c r="Z121" s="66">
        <f>IF(S121&lt;=DATA!$E$23,0,計算表!Y121*0.1+0.5)</f>
        <v>17.900000000000002</v>
      </c>
      <c r="AA121" s="66">
        <f>H121*DATA!$E$19</f>
        <v>36.6</v>
      </c>
      <c r="AB121" s="66">
        <f>H121*DATA!$E$20</f>
        <v>19.96</v>
      </c>
      <c r="AC121" s="66">
        <f>H121*DATA!$E$21</f>
        <v>2.4</v>
      </c>
      <c r="AD121" s="67">
        <f t="shared" si="42"/>
        <v>316.55460000000005</v>
      </c>
      <c r="AF121" s="67">
        <f t="shared" si="54"/>
        <v>215</v>
      </c>
      <c r="AG121" s="36">
        <f>AF121*VLOOKUP(AF121*10000,DATA!$B$39:$E$43,3,TRUE)+VLOOKUP(AF121*10000,DATA!$B$39:$E$43,4,TRUE)/10000</f>
        <v>72.5</v>
      </c>
      <c r="AH121" s="36">
        <f t="shared" si="43"/>
        <v>142.5</v>
      </c>
      <c r="AI121" s="36">
        <f>VLOOKUP(AH121*10000,DATA!$B$55:$D$63,3,TRUE)/10000</f>
        <v>88</v>
      </c>
      <c r="AJ121" s="11"/>
      <c r="AK121" s="11"/>
      <c r="AL121" s="36">
        <f t="shared" si="55"/>
        <v>31.690999999999999</v>
      </c>
      <c r="AM121" s="36">
        <f t="shared" si="44"/>
        <v>119.691</v>
      </c>
      <c r="AN121" s="36">
        <f t="shared" si="45"/>
        <v>22.8</v>
      </c>
      <c r="AO121" s="66">
        <f>ROUNDDOWN((AN121*VLOOKUP(AN121*10000,DATA!$B$120:$E$127,3,TRUE)-VLOOKUP(AN121*10000,DATA!$B$120:$E$127,4,TRUE))*1.021,4)</f>
        <v>1.1638999999999999</v>
      </c>
      <c r="AP121" s="36">
        <f>AF121*VLOOKUP(AF121*10000,DATA!$B$141:$E$146,3,TRUE)+VLOOKUP(AF121*10000,DATA!$B$141:$E$146,4,TRUE)/10000</f>
        <v>72.5</v>
      </c>
      <c r="AQ121" s="36">
        <f t="shared" si="46"/>
        <v>142.5</v>
      </c>
      <c r="AR121" s="36">
        <f>VLOOKUP(S121*10000,DATA!B$154:D$157,3,TRUE)/10000</f>
        <v>43</v>
      </c>
      <c r="AS121" s="11"/>
      <c r="AT121" s="11"/>
      <c r="AU121" s="36">
        <f t="shared" si="47"/>
        <v>31.690999999999999</v>
      </c>
      <c r="AV121" s="36">
        <f t="shared" si="48"/>
        <v>74.691000000000003</v>
      </c>
      <c r="AW121" s="36">
        <f t="shared" si="49"/>
        <v>67.8</v>
      </c>
      <c r="AX121" s="66">
        <f>IF(AQ121&lt;=DATA!$E$23,0,計算表!AW121*0.1+0.5)</f>
        <v>7.28</v>
      </c>
      <c r="AY121" s="66">
        <f>IF(AF121&lt;DATA!$E$22,0,AF121*DATA!$E$19)</f>
        <v>19.672499999999999</v>
      </c>
      <c r="AZ121" s="66">
        <f>IF(AF121&lt;DATA!$E$22,0,AF121*DATA!$E$20)</f>
        <v>10.7285</v>
      </c>
      <c r="BA121" s="66">
        <f>AF121*DATA!$E$21</f>
        <v>1.29</v>
      </c>
      <c r="BB121" s="67">
        <f t="shared" si="50"/>
        <v>174.86509999999998</v>
      </c>
    </row>
    <row r="122" spans="2:54">
      <c r="B122" s="36">
        <f>DATA!$E$18</f>
        <v>400</v>
      </c>
      <c r="C122" s="36">
        <f t="shared" si="51"/>
        <v>216</v>
      </c>
      <c r="D122" s="36">
        <f t="shared" si="32"/>
        <v>316.55460000000005</v>
      </c>
      <c r="E122" s="36">
        <f t="shared" si="33"/>
        <v>175.64219999999997</v>
      </c>
      <c r="F122" s="36">
        <f t="shared" si="34"/>
        <v>492.19680000000005</v>
      </c>
      <c r="G122" s="51"/>
      <c r="H122" s="67">
        <f t="shared" si="52"/>
        <v>400</v>
      </c>
      <c r="I122" s="36">
        <f>H122*VLOOKUP(H122*10000,DATA!$B$39:$E$43,3,TRUE)+VLOOKUP(H122*10000,DATA!$B$39:$E$43,4,TRUE)/10000</f>
        <v>124</v>
      </c>
      <c r="J122" s="36">
        <f t="shared" si="53"/>
        <v>276</v>
      </c>
      <c r="K122" s="36">
        <f>VLOOKUP(J122*10000,DATA!$B$55:$D$63,3,TRUE)/10000</f>
        <v>88</v>
      </c>
      <c r="L122" s="36">
        <f>IF(AH122&lt;=58,
VLOOKUP(J122,DATA!$B$72:$D$75,3,TRUE)/10000,0)</f>
        <v>0</v>
      </c>
      <c r="M122" s="36" cm="1">
        <f t="array" ref="M122">_xlfn.IFS(
J122&lt;=900,VLOOKUP(AH122*10000,DATA!$B$86:$F$96,3,TRUE)/10000,
J122&lt;=950,VLOOKUP(AH122*10000,DATA!$B$86:$F$96,4,TRUE)/10000,
J122&lt;=900,VLOOKUP(AH122*10000,DATA!$B$86:$F$96,5,TRUE)/10000,
TRUE,0)</f>
        <v>0</v>
      </c>
      <c r="N122" s="36">
        <f t="shared" si="35"/>
        <v>58.96</v>
      </c>
      <c r="O122" s="36">
        <f t="shared" si="36"/>
        <v>146.96</v>
      </c>
      <c r="P122" s="36">
        <f t="shared" si="37"/>
        <v>129</v>
      </c>
      <c r="Q122" s="66">
        <f>ROUNDDOWN((P122*VLOOKUP(P122*10000,DATA!$B$120:$E$127,3,TRUE)-VLOOKUP(P122*10000,DATA!$B$120:$E$127,4,TRUE))*1.021,4)</f>
        <v>6.5853999999999999</v>
      </c>
      <c r="R122" s="36">
        <f>H122*VLOOKUP(H122*10000,DATA!$B$141:$E$146,3,TRUE)+VLOOKUP(H122*10000,DATA!$B$141:$E$146,4,TRUE)/10000</f>
        <v>124</v>
      </c>
      <c r="S122" s="36">
        <f t="shared" si="38"/>
        <v>276</v>
      </c>
      <c r="T122" s="36">
        <f>VLOOKUP(S122*10000,DATA!B$154:D$157,3,TRUE)/10000</f>
        <v>43</v>
      </c>
      <c r="U122" s="36">
        <f>IF(AQ122&lt;=58,
VLOOKUP(S122*10000,DATA!B$165:D$168,3,TRUE)/10000,
0)</f>
        <v>0</v>
      </c>
      <c r="V122" s="36" cm="1">
        <f t="array" ref="V122">_xlfn.IFS(
S122&lt;=900,
VLOOKUP(AQ122*10000,DATA!B$177:F$186,3,TRUE)/10000,
S122&lt;=950,
VLOOKUP(AQ122*10000,DATA!B$177:F$186,4,TRUE)/10000,
S122&lt;=1000,
VLOOKUP(AQ122*10000,DATA!B$177:F$186,5,TRUE)/10000,
TRUE,0)</f>
        <v>0</v>
      </c>
      <c r="W122" s="36">
        <f t="shared" si="39"/>
        <v>58.96</v>
      </c>
      <c r="X122" s="36">
        <f t="shared" si="40"/>
        <v>101.96000000000001</v>
      </c>
      <c r="Y122" s="36">
        <f t="shared" si="41"/>
        <v>174</v>
      </c>
      <c r="Z122" s="66">
        <f>IF(S122&lt;=DATA!$E$23,0,計算表!Y122*0.1+0.5)</f>
        <v>17.900000000000002</v>
      </c>
      <c r="AA122" s="66">
        <f>H122*DATA!$E$19</f>
        <v>36.6</v>
      </c>
      <c r="AB122" s="66">
        <f>H122*DATA!$E$20</f>
        <v>19.96</v>
      </c>
      <c r="AC122" s="66">
        <f>H122*DATA!$E$21</f>
        <v>2.4</v>
      </c>
      <c r="AD122" s="67">
        <f t="shared" si="42"/>
        <v>316.55460000000005</v>
      </c>
      <c r="AF122" s="67">
        <f t="shared" si="54"/>
        <v>216</v>
      </c>
      <c r="AG122" s="36">
        <f>AF122*VLOOKUP(AF122*10000,DATA!$B$39:$E$43,3,TRUE)+VLOOKUP(AF122*10000,DATA!$B$39:$E$43,4,TRUE)/10000</f>
        <v>72.8</v>
      </c>
      <c r="AH122" s="36">
        <f t="shared" si="43"/>
        <v>143.19999999999999</v>
      </c>
      <c r="AI122" s="36">
        <f>VLOOKUP(AH122*10000,DATA!$B$55:$D$63,3,TRUE)/10000</f>
        <v>88</v>
      </c>
      <c r="AJ122" s="11"/>
      <c r="AK122" s="11"/>
      <c r="AL122" s="36">
        <f t="shared" si="55"/>
        <v>31.8384</v>
      </c>
      <c r="AM122" s="36">
        <f t="shared" si="44"/>
        <v>119.83840000000001</v>
      </c>
      <c r="AN122" s="36">
        <f t="shared" si="45"/>
        <v>23.3</v>
      </c>
      <c r="AO122" s="66">
        <f>ROUNDDOWN((AN122*VLOOKUP(AN122*10000,DATA!$B$120:$E$127,3,TRUE)-VLOOKUP(AN122*10000,DATA!$B$120:$E$127,4,TRUE))*1.021,4)</f>
        <v>1.1894</v>
      </c>
      <c r="AP122" s="36">
        <f>AF122*VLOOKUP(AF122*10000,DATA!$B$141:$E$146,3,TRUE)+VLOOKUP(AF122*10000,DATA!$B$141:$E$146,4,TRUE)/10000</f>
        <v>72.8</v>
      </c>
      <c r="AQ122" s="36">
        <f t="shared" si="46"/>
        <v>143.19999999999999</v>
      </c>
      <c r="AR122" s="36">
        <f>VLOOKUP(S122*10000,DATA!B$154:D$157,3,TRUE)/10000</f>
        <v>43</v>
      </c>
      <c r="AS122" s="11"/>
      <c r="AT122" s="11"/>
      <c r="AU122" s="36">
        <f t="shared" si="47"/>
        <v>31.8384</v>
      </c>
      <c r="AV122" s="36">
        <f t="shared" si="48"/>
        <v>74.838400000000007</v>
      </c>
      <c r="AW122" s="36">
        <f t="shared" si="49"/>
        <v>68.3</v>
      </c>
      <c r="AX122" s="66">
        <f>IF(AQ122&lt;=DATA!$E$23,0,計算表!AW122*0.1+0.5)</f>
        <v>7.33</v>
      </c>
      <c r="AY122" s="66">
        <f>IF(AF122&lt;DATA!$E$22,0,AF122*DATA!$E$19)</f>
        <v>19.763999999999999</v>
      </c>
      <c r="AZ122" s="66">
        <f>IF(AF122&lt;DATA!$E$22,0,AF122*DATA!$E$20)</f>
        <v>10.7784</v>
      </c>
      <c r="BA122" s="66">
        <f>AF122*DATA!$E$21</f>
        <v>1.296</v>
      </c>
      <c r="BB122" s="67">
        <f t="shared" si="50"/>
        <v>175.64219999999997</v>
      </c>
    </row>
    <row r="123" spans="2:54">
      <c r="B123" s="36">
        <f>DATA!$E$18</f>
        <v>400</v>
      </c>
      <c r="C123" s="36">
        <f t="shared" si="51"/>
        <v>217</v>
      </c>
      <c r="D123" s="36">
        <f t="shared" si="32"/>
        <v>316.55460000000005</v>
      </c>
      <c r="E123" s="36">
        <f t="shared" si="33"/>
        <v>176.4042</v>
      </c>
      <c r="F123" s="36">
        <f t="shared" si="34"/>
        <v>492.95880000000005</v>
      </c>
      <c r="G123" s="51"/>
      <c r="H123" s="67">
        <f t="shared" si="52"/>
        <v>400</v>
      </c>
      <c r="I123" s="36">
        <f>H123*VLOOKUP(H123*10000,DATA!$B$39:$E$43,3,TRUE)+VLOOKUP(H123*10000,DATA!$B$39:$E$43,4,TRUE)/10000</f>
        <v>124</v>
      </c>
      <c r="J123" s="36">
        <f t="shared" si="53"/>
        <v>276</v>
      </c>
      <c r="K123" s="36">
        <f>VLOOKUP(J123*10000,DATA!$B$55:$D$63,3,TRUE)/10000</f>
        <v>88</v>
      </c>
      <c r="L123" s="36">
        <f>IF(AH123&lt;=58,
VLOOKUP(J123,DATA!$B$72:$D$75,3,TRUE)/10000,0)</f>
        <v>0</v>
      </c>
      <c r="M123" s="36" cm="1">
        <f t="array" ref="M123">_xlfn.IFS(
J123&lt;=900,VLOOKUP(AH123*10000,DATA!$B$86:$F$96,3,TRUE)/10000,
J123&lt;=950,VLOOKUP(AH123*10000,DATA!$B$86:$F$96,4,TRUE)/10000,
J123&lt;=900,VLOOKUP(AH123*10000,DATA!$B$86:$F$96,5,TRUE)/10000,
TRUE,0)</f>
        <v>0</v>
      </c>
      <c r="N123" s="36">
        <f t="shared" si="35"/>
        <v>58.96</v>
      </c>
      <c r="O123" s="36">
        <f t="shared" si="36"/>
        <v>146.96</v>
      </c>
      <c r="P123" s="36">
        <f t="shared" si="37"/>
        <v>129</v>
      </c>
      <c r="Q123" s="66">
        <f>ROUNDDOWN((P123*VLOOKUP(P123*10000,DATA!$B$120:$E$127,3,TRUE)-VLOOKUP(P123*10000,DATA!$B$120:$E$127,4,TRUE))*1.021,4)</f>
        <v>6.5853999999999999</v>
      </c>
      <c r="R123" s="36">
        <f>H123*VLOOKUP(H123*10000,DATA!$B$141:$E$146,3,TRUE)+VLOOKUP(H123*10000,DATA!$B$141:$E$146,4,TRUE)/10000</f>
        <v>124</v>
      </c>
      <c r="S123" s="36">
        <f t="shared" si="38"/>
        <v>276</v>
      </c>
      <c r="T123" s="36">
        <f>VLOOKUP(S123*10000,DATA!B$154:D$157,3,TRUE)/10000</f>
        <v>43</v>
      </c>
      <c r="U123" s="36">
        <f>IF(AQ123&lt;=58,
VLOOKUP(S123*10000,DATA!B$165:D$168,3,TRUE)/10000,
0)</f>
        <v>0</v>
      </c>
      <c r="V123" s="36" cm="1">
        <f t="array" ref="V123">_xlfn.IFS(
S123&lt;=900,
VLOOKUP(AQ123*10000,DATA!B$177:F$186,3,TRUE)/10000,
S123&lt;=950,
VLOOKUP(AQ123*10000,DATA!B$177:F$186,4,TRUE)/10000,
S123&lt;=1000,
VLOOKUP(AQ123*10000,DATA!B$177:F$186,5,TRUE)/10000,
TRUE,0)</f>
        <v>0</v>
      </c>
      <c r="W123" s="36">
        <f t="shared" si="39"/>
        <v>58.96</v>
      </c>
      <c r="X123" s="36">
        <f t="shared" si="40"/>
        <v>101.96000000000001</v>
      </c>
      <c r="Y123" s="36">
        <f t="shared" si="41"/>
        <v>174</v>
      </c>
      <c r="Z123" s="66">
        <f>IF(S123&lt;=DATA!$E$23,0,計算表!Y123*0.1+0.5)</f>
        <v>17.900000000000002</v>
      </c>
      <c r="AA123" s="66">
        <f>H123*DATA!$E$19</f>
        <v>36.6</v>
      </c>
      <c r="AB123" s="66">
        <f>H123*DATA!$E$20</f>
        <v>19.96</v>
      </c>
      <c r="AC123" s="66">
        <f>H123*DATA!$E$21</f>
        <v>2.4</v>
      </c>
      <c r="AD123" s="67">
        <f t="shared" si="42"/>
        <v>316.55460000000005</v>
      </c>
      <c r="AF123" s="67">
        <f t="shared" si="54"/>
        <v>217</v>
      </c>
      <c r="AG123" s="36">
        <f>AF123*VLOOKUP(AF123*10000,DATA!$B$39:$E$43,3,TRUE)+VLOOKUP(AF123*10000,DATA!$B$39:$E$43,4,TRUE)/10000</f>
        <v>73.099999999999994</v>
      </c>
      <c r="AH123" s="36">
        <f t="shared" si="43"/>
        <v>143.9</v>
      </c>
      <c r="AI123" s="36">
        <f>VLOOKUP(AH123*10000,DATA!$B$55:$D$63,3,TRUE)/10000</f>
        <v>88</v>
      </c>
      <c r="AJ123" s="11"/>
      <c r="AK123" s="11"/>
      <c r="AL123" s="36">
        <f t="shared" si="55"/>
        <v>31.985799999999998</v>
      </c>
      <c r="AM123" s="36">
        <f t="shared" si="44"/>
        <v>119.9858</v>
      </c>
      <c r="AN123" s="36">
        <f t="shared" si="45"/>
        <v>23.9</v>
      </c>
      <c r="AO123" s="66">
        <f>ROUNDDOWN((AN123*VLOOKUP(AN123*10000,DATA!$B$120:$E$127,3,TRUE)-VLOOKUP(AN123*10000,DATA!$B$120:$E$127,4,TRUE))*1.021,4)</f>
        <v>1.22</v>
      </c>
      <c r="AP123" s="36">
        <f>AF123*VLOOKUP(AF123*10000,DATA!$B$141:$E$146,3,TRUE)+VLOOKUP(AF123*10000,DATA!$B$141:$E$146,4,TRUE)/10000</f>
        <v>73.099999999999994</v>
      </c>
      <c r="AQ123" s="36">
        <f t="shared" si="46"/>
        <v>143.9</v>
      </c>
      <c r="AR123" s="36">
        <f>VLOOKUP(S123*10000,DATA!B$154:D$157,3,TRUE)/10000</f>
        <v>43</v>
      </c>
      <c r="AS123" s="11"/>
      <c r="AT123" s="11"/>
      <c r="AU123" s="36">
        <f t="shared" si="47"/>
        <v>31.985799999999998</v>
      </c>
      <c r="AV123" s="36">
        <f t="shared" si="48"/>
        <v>74.985799999999998</v>
      </c>
      <c r="AW123" s="36">
        <f t="shared" si="49"/>
        <v>68.900000000000006</v>
      </c>
      <c r="AX123" s="66">
        <f>IF(AQ123&lt;=DATA!$E$23,0,計算表!AW123*0.1+0.5)</f>
        <v>7.3900000000000006</v>
      </c>
      <c r="AY123" s="66">
        <f>IF(AF123&lt;DATA!$E$22,0,AF123*DATA!$E$19)</f>
        <v>19.855499999999999</v>
      </c>
      <c r="AZ123" s="66">
        <f>IF(AF123&lt;DATA!$E$22,0,AF123*DATA!$E$20)</f>
        <v>10.8283</v>
      </c>
      <c r="BA123" s="66">
        <f>AF123*DATA!$E$21</f>
        <v>1.302</v>
      </c>
      <c r="BB123" s="67">
        <f t="shared" si="50"/>
        <v>176.4042</v>
      </c>
    </row>
    <row r="124" spans="2:54">
      <c r="B124" s="36">
        <f>DATA!$E$18</f>
        <v>400</v>
      </c>
      <c r="C124" s="36">
        <f t="shared" si="51"/>
        <v>218</v>
      </c>
      <c r="D124" s="36">
        <f t="shared" si="32"/>
        <v>316.55460000000005</v>
      </c>
      <c r="E124" s="36">
        <f t="shared" si="33"/>
        <v>177.18119999999999</v>
      </c>
      <c r="F124" s="36">
        <f t="shared" si="34"/>
        <v>493.73580000000004</v>
      </c>
      <c r="G124" s="51"/>
      <c r="H124" s="67">
        <f t="shared" si="52"/>
        <v>400</v>
      </c>
      <c r="I124" s="36">
        <f>H124*VLOOKUP(H124*10000,DATA!$B$39:$E$43,3,TRUE)+VLOOKUP(H124*10000,DATA!$B$39:$E$43,4,TRUE)/10000</f>
        <v>124</v>
      </c>
      <c r="J124" s="36">
        <f t="shared" si="53"/>
        <v>276</v>
      </c>
      <c r="K124" s="36">
        <f>VLOOKUP(J124*10000,DATA!$B$55:$D$63,3,TRUE)/10000</f>
        <v>88</v>
      </c>
      <c r="L124" s="36">
        <f>IF(AH124&lt;=58,
VLOOKUP(J124,DATA!$B$72:$D$75,3,TRUE)/10000,0)</f>
        <v>0</v>
      </c>
      <c r="M124" s="36" cm="1">
        <f t="array" ref="M124">_xlfn.IFS(
J124&lt;=900,VLOOKUP(AH124*10000,DATA!$B$86:$F$96,3,TRUE)/10000,
J124&lt;=950,VLOOKUP(AH124*10000,DATA!$B$86:$F$96,4,TRUE)/10000,
J124&lt;=900,VLOOKUP(AH124*10000,DATA!$B$86:$F$96,5,TRUE)/10000,
TRUE,0)</f>
        <v>0</v>
      </c>
      <c r="N124" s="36">
        <f t="shared" si="35"/>
        <v>58.96</v>
      </c>
      <c r="O124" s="36">
        <f t="shared" si="36"/>
        <v>146.96</v>
      </c>
      <c r="P124" s="36">
        <f t="shared" si="37"/>
        <v>129</v>
      </c>
      <c r="Q124" s="66">
        <f>ROUNDDOWN((P124*VLOOKUP(P124*10000,DATA!$B$120:$E$127,3,TRUE)-VLOOKUP(P124*10000,DATA!$B$120:$E$127,4,TRUE))*1.021,4)</f>
        <v>6.5853999999999999</v>
      </c>
      <c r="R124" s="36">
        <f>H124*VLOOKUP(H124*10000,DATA!$B$141:$E$146,3,TRUE)+VLOOKUP(H124*10000,DATA!$B$141:$E$146,4,TRUE)/10000</f>
        <v>124</v>
      </c>
      <c r="S124" s="36">
        <f t="shared" si="38"/>
        <v>276</v>
      </c>
      <c r="T124" s="36">
        <f>VLOOKUP(S124*10000,DATA!B$154:D$157,3,TRUE)/10000</f>
        <v>43</v>
      </c>
      <c r="U124" s="36">
        <f>IF(AQ124&lt;=58,
VLOOKUP(S124*10000,DATA!B$165:D$168,3,TRUE)/10000,
0)</f>
        <v>0</v>
      </c>
      <c r="V124" s="36" cm="1">
        <f t="array" ref="V124">_xlfn.IFS(
S124&lt;=900,
VLOOKUP(AQ124*10000,DATA!B$177:F$186,3,TRUE)/10000,
S124&lt;=950,
VLOOKUP(AQ124*10000,DATA!B$177:F$186,4,TRUE)/10000,
S124&lt;=1000,
VLOOKUP(AQ124*10000,DATA!B$177:F$186,5,TRUE)/10000,
TRUE,0)</f>
        <v>0</v>
      </c>
      <c r="W124" s="36">
        <f t="shared" si="39"/>
        <v>58.96</v>
      </c>
      <c r="X124" s="36">
        <f t="shared" si="40"/>
        <v>101.96000000000001</v>
      </c>
      <c r="Y124" s="36">
        <f t="shared" si="41"/>
        <v>174</v>
      </c>
      <c r="Z124" s="66">
        <f>IF(S124&lt;=DATA!$E$23,0,計算表!Y124*0.1+0.5)</f>
        <v>17.900000000000002</v>
      </c>
      <c r="AA124" s="66">
        <f>H124*DATA!$E$19</f>
        <v>36.6</v>
      </c>
      <c r="AB124" s="66">
        <f>H124*DATA!$E$20</f>
        <v>19.96</v>
      </c>
      <c r="AC124" s="66">
        <f>H124*DATA!$E$21</f>
        <v>2.4</v>
      </c>
      <c r="AD124" s="67">
        <f t="shared" si="42"/>
        <v>316.55460000000005</v>
      </c>
      <c r="AF124" s="67">
        <f t="shared" si="54"/>
        <v>218</v>
      </c>
      <c r="AG124" s="36">
        <f>AF124*VLOOKUP(AF124*10000,DATA!$B$39:$E$43,3,TRUE)+VLOOKUP(AF124*10000,DATA!$B$39:$E$43,4,TRUE)/10000</f>
        <v>73.399999999999991</v>
      </c>
      <c r="AH124" s="36">
        <f t="shared" si="43"/>
        <v>144.60000000000002</v>
      </c>
      <c r="AI124" s="36">
        <f>VLOOKUP(AH124*10000,DATA!$B$55:$D$63,3,TRUE)/10000</f>
        <v>88</v>
      </c>
      <c r="AJ124" s="11"/>
      <c r="AK124" s="11"/>
      <c r="AL124" s="36">
        <f t="shared" si="55"/>
        <v>32.133200000000002</v>
      </c>
      <c r="AM124" s="36">
        <f t="shared" si="44"/>
        <v>120.1332</v>
      </c>
      <c r="AN124" s="36">
        <f t="shared" si="45"/>
        <v>24.4</v>
      </c>
      <c r="AO124" s="66">
        <f>ROUNDDOWN((AN124*VLOOKUP(AN124*10000,DATA!$B$120:$E$127,3,TRUE)-VLOOKUP(AN124*10000,DATA!$B$120:$E$127,4,TRUE))*1.021,4)</f>
        <v>1.2456</v>
      </c>
      <c r="AP124" s="36">
        <f>AF124*VLOOKUP(AF124*10000,DATA!$B$141:$E$146,3,TRUE)+VLOOKUP(AF124*10000,DATA!$B$141:$E$146,4,TRUE)/10000</f>
        <v>73.399999999999991</v>
      </c>
      <c r="AQ124" s="36">
        <f t="shared" si="46"/>
        <v>144.60000000000002</v>
      </c>
      <c r="AR124" s="36">
        <f>VLOOKUP(S124*10000,DATA!B$154:D$157,3,TRUE)/10000</f>
        <v>43</v>
      </c>
      <c r="AS124" s="11"/>
      <c r="AT124" s="11"/>
      <c r="AU124" s="36">
        <f t="shared" si="47"/>
        <v>32.133200000000002</v>
      </c>
      <c r="AV124" s="36">
        <f t="shared" si="48"/>
        <v>75.133200000000002</v>
      </c>
      <c r="AW124" s="36">
        <f t="shared" si="49"/>
        <v>69.400000000000006</v>
      </c>
      <c r="AX124" s="66">
        <f>IF(AQ124&lt;=DATA!$E$23,0,計算表!AW124*0.1+0.5)</f>
        <v>7.4400000000000013</v>
      </c>
      <c r="AY124" s="66">
        <f>IF(AF124&lt;DATA!$E$22,0,AF124*DATA!$E$19)</f>
        <v>19.946999999999999</v>
      </c>
      <c r="AZ124" s="66">
        <f>IF(AF124&lt;DATA!$E$22,0,AF124*DATA!$E$20)</f>
        <v>10.8782</v>
      </c>
      <c r="BA124" s="66">
        <f>AF124*DATA!$E$21</f>
        <v>1.3080000000000001</v>
      </c>
      <c r="BB124" s="67">
        <f t="shared" si="50"/>
        <v>177.18119999999999</v>
      </c>
    </row>
    <row r="125" spans="2:54">
      <c r="B125" s="36">
        <f>DATA!$E$18</f>
        <v>400</v>
      </c>
      <c r="C125" s="36">
        <f t="shared" si="51"/>
        <v>219</v>
      </c>
      <c r="D125" s="36">
        <f t="shared" si="32"/>
        <v>316.55460000000005</v>
      </c>
      <c r="E125" s="36">
        <f t="shared" si="33"/>
        <v>177.94320000000002</v>
      </c>
      <c r="F125" s="36">
        <f t="shared" si="34"/>
        <v>494.4978000000001</v>
      </c>
      <c r="G125" s="51"/>
      <c r="H125" s="67">
        <f t="shared" si="52"/>
        <v>400</v>
      </c>
      <c r="I125" s="36">
        <f>H125*VLOOKUP(H125*10000,DATA!$B$39:$E$43,3,TRUE)+VLOOKUP(H125*10000,DATA!$B$39:$E$43,4,TRUE)/10000</f>
        <v>124</v>
      </c>
      <c r="J125" s="36">
        <f t="shared" si="53"/>
        <v>276</v>
      </c>
      <c r="K125" s="36">
        <f>VLOOKUP(J125*10000,DATA!$B$55:$D$63,3,TRUE)/10000</f>
        <v>88</v>
      </c>
      <c r="L125" s="36">
        <f>IF(AH125&lt;=58,
VLOOKUP(J125,DATA!$B$72:$D$75,3,TRUE)/10000,0)</f>
        <v>0</v>
      </c>
      <c r="M125" s="36" cm="1">
        <f t="array" ref="M125">_xlfn.IFS(
J125&lt;=900,VLOOKUP(AH125*10000,DATA!$B$86:$F$96,3,TRUE)/10000,
J125&lt;=950,VLOOKUP(AH125*10000,DATA!$B$86:$F$96,4,TRUE)/10000,
J125&lt;=900,VLOOKUP(AH125*10000,DATA!$B$86:$F$96,5,TRUE)/10000,
TRUE,0)</f>
        <v>0</v>
      </c>
      <c r="N125" s="36">
        <f t="shared" si="35"/>
        <v>58.96</v>
      </c>
      <c r="O125" s="36">
        <f t="shared" si="36"/>
        <v>146.96</v>
      </c>
      <c r="P125" s="36">
        <f t="shared" si="37"/>
        <v>129</v>
      </c>
      <c r="Q125" s="66">
        <f>ROUNDDOWN((P125*VLOOKUP(P125*10000,DATA!$B$120:$E$127,3,TRUE)-VLOOKUP(P125*10000,DATA!$B$120:$E$127,4,TRUE))*1.021,4)</f>
        <v>6.5853999999999999</v>
      </c>
      <c r="R125" s="36">
        <f>H125*VLOOKUP(H125*10000,DATA!$B$141:$E$146,3,TRUE)+VLOOKUP(H125*10000,DATA!$B$141:$E$146,4,TRUE)/10000</f>
        <v>124</v>
      </c>
      <c r="S125" s="36">
        <f t="shared" si="38"/>
        <v>276</v>
      </c>
      <c r="T125" s="36">
        <f>VLOOKUP(S125*10000,DATA!B$154:D$157,3,TRUE)/10000</f>
        <v>43</v>
      </c>
      <c r="U125" s="36">
        <f>IF(AQ125&lt;=58,
VLOOKUP(S125*10000,DATA!B$165:D$168,3,TRUE)/10000,
0)</f>
        <v>0</v>
      </c>
      <c r="V125" s="36" cm="1">
        <f t="array" ref="V125">_xlfn.IFS(
S125&lt;=900,
VLOOKUP(AQ125*10000,DATA!B$177:F$186,3,TRUE)/10000,
S125&lt;=950,
VLOOKUP(AQ125*10000,DATA!B$177:F$186,4,TRUE)/10000,
S125&lt;=1000,
VLOOKUP(AQ125*10000,DATA!B$177:F$186,5,TRUE)/10000,
TRUE,0)</f>
        <v>0</v>
      </c>
      <c r="W125" s="36">
        <f t="shared" si="39"/>
        <v>58.96</v>
      </c>
      <c r="X125" s="36">
        <f t="shared" si="40"/>
        <v>101.96000000000001</v>
      </c>
      <c r="Y125" s="36">
        <f t="shared" si="41"/>
        <v>174</v>
      </c>
      <c r="Z125" s="66">
        <f>IF(S125&lt;=DATA!$E$23,0,計算表!Y125*0.1+0.5)</f>
        <v>17.900000000000002</v>
      </c>
      <c r="AA125" s="66">
        <f>H125*DATA!$E$19</f>
        <v>36.6</v>
      </c>
      <c r="AB125" s="66">
        <f>H125*DATA!$E$20</f>
        <v>19.96</v>
      </c>
      <c r="AC125" s="66">
        <f>H125*DATA!$E$21</f>
        <v>2.4</v>
      </c>
      <c r="AD125" s="67">
        <f t="shared" si="42"/>
        <v>316.55460000000005</v>
      </c>
      <c r="AF125" s="67">
        <f t="shared" si="54"/>
        <v>219</v>
      </c>
      <c r="AG125" s="36">
        <f>AF125*VLOOKUP(AF125*10000,DATA!$B$39:$E$43,3,TRUE)+VLOOKUP(AF125*10000,DATA!$B$39:$E$43,4,TRUE)/10000</f>
        <v>73.7</v>
      </c>
      <c r="AH125" s="36">
        <f t="shared" si="43"/>
        <v>145.30000000000001</v>
      </c>
      <c r="AI125" s="36">
        <f>VLOOKUP(AH125*10000,DATA!$B$55:$D$63,3,TRUE)/10000</f>
        <v>88</v>
      </c>
      <c r="AJ125" s="11"/>
      <c r="AK125" s="11"/>
      <c r="AL125" s="36">
        <f t="shared" si="55"/>
        <v>32.2806</v>
      </c>
      <c r="AM125" s="36">
        <f t="shared" si="44"/>
        <v>120.28059999999999</v>
      </c>
      <c r="AN125" s="36">
        <f t="shared" si="45"/>
        <v>25</v>
      </c>
      <c r="AO125" s="66">
        <f>ROUNDDOWN((AN125*VLOOKUP(AN125*10000,DATA!$B$120:$E$127,3,TRUE)-VLOOKUP(AN125*10000,DATA!$B$120:$E$127,4,TRUE))*1.021,4)</f>
        <v>1.2762</v>
      </c>
      <c r="AP125" s="36">
        <f>AF125*VLOOKUP(AF125*10000,DATA!$B$141:$E$146,3,TRUE)+VLOOKUP(AF125*10000,DATA!$B$141:$E$146,4,TRUE)/10000</f>
        <v>73.7</v>
      </c>
      <c r="AQ125" s="36">
        <f t="shared" si="46"/>
        <v>145.30000000000001</v>
      </c>
      <c r="AR125" s="36">
        <f>VLOOKUP(S125*10000,DATA!B$154:D$157,3,TRUE)/10000</f>
        <v>43</v>
      </c>
      <c r="AS125" s="11"/>
      <c r="AT125" s="11"/>
      <c r="AU125" s="36">
        <f t="shared" si="47"/>
        <v>32.2806</v>
      </c>
      <c r="AV125" s="36">
        <f t="shared" si="48"/>
        <v>75.280599999999993</v>
      </c>
      <c r="AW125" s="36">
        <f t="shared" si="49"/>
        <v>70</v>
      </c>
      <c r="AX125" s="66">
        <f>IF(AQ125&lt;=DATA!$E$23,0,計算表!AW125*0.1+0.5)</f>
        <v>7.5</v>
      </c>
      <c r="AY125" s="66">
        <f>IF(AF125&lt;DATA!$E$22,0,AF125*DATA!$E$19)</f>
        <v>20.038499999999999</v>
      </c>
      <c r="AZ125" s="66">
        <f>IF(AF125&lt;DATA!$E$22,0,AF125*DATA!$E$20)</f>
        <v>10.928100000000001</v>
      </c>
      <c r="BA125" s="66">
        <f>AF125*DATA!$E$21</f>
        <v>1.3140000000000001</v>
      </c>
      <c r="BB125" s="67">
        <f t="shared" si="50"/>
        <v>177.94320000000002</v>
      </c>
    </row>
    <row r="126" spans="2:54">
      <c r="B126" s="36">
        <f>DATA!$E$18</f>
        <v>400</v>
      </c>
      <c r="C126" s="36">
        <f t="shared" si="51"/>
        <v>220</v>
      </c>
      <c r="D126" s="36">
        <f t="shared" si="32"/>
        <v>316.55460000000005</v>
      </c>
      <c r="E126" s="36">
        <f t="shared" si="33"/>
        <v>178.72029999999998</v>
      </c>
      <c r="F126" s="36">
        <f t="shared" si="34"/>
        <v>495.2749</v>
      </c>
      <c r="G126" s="51"/>
      <c r="H126" s="67">
        <f t="shared" si="52"/>
        <v>400</v>
      </c>
      <c r="I126" s="36">
        <f>H126*VLOOKUP(H126*10000,DATA!$B$39:$E$43,3,TRUE)+VLOOKUP(H126*10000,DATA!$B$39:$E$43,4,TRUE)/10000</f>
        <v>124</v>
      </c>
      <c r="J126" s="36">
        <f t="shared" si="53"/>
        <v>276</v>
      </c>
      <c r="K126" s="36">
        <f>VLOOKUP(J126*10000,DATA!$B$55:$D$63,3,TRUE)/10000</f>
        <v>88</v>
      </c>
      <c r="L126" s="36">
        <f>IF(AH126&lt;=58,
VLOOKUP(J126,DATA!$B$72:$D$75,3,TRUE)/10000,0)</f>
        <v>0</v>
      </c>
      <c r="M126" s="36" cm="1">
        <f t="array" ref="M126">_xlfn.IFS(
J126&lt;=900,VLOOKUP(AH126*10000,DATA!$B$86:$F$96,3,TRUE)/10000,
J126&lt;=950,VLOOKUP(AH126*10000,DATA!$B$86:$F$96,4,TRUE)/10000,
J126&lt;=900,VLOOKUP(AH126*10000,DATA!$B$86:$F$96,5,TRUE)/10000,
TRUE,0)</f>
        <v>0</v>
      </c>
      <c r="N126" s="36">
        <f t="shared" si="35"/>
        <v>58.96</v>
      </c>
      <c r="O126" s="36">
        <f t="shared" si="36"/>
        <v>146.96</v>
      </c>
      <c r="P126" s="36">
        <f t="shared" si="37"/>
        <v>129</v>
      </c>
      <c r="Q126" s="66">
        <f>ROUNDDOWN((P126*VLOOKUP(P126*10000,DATA!$B$120:$E$127,3,TRUE)-VLOOKUP(P126*10000,DATA!$B$120:$E$127,4,TRUE))*1.021,4)</f>
        <v>6.5853999999999999</v>
      </c>
      <c r="R126" s="36">
        <f>H126*VLOOKUP(H126*10000,DATA!$B$141:$E$146,3,TRUE)+VLOOKUP(H126*10000,DATA!$B$141:$E$146,4,TRUE)/10000</f>
        <v>124</v>
      </c>
      <c r="S126" s="36">
        <f t="shared" si="38"/>
        <v>276</v>
      </c>
      <c r="T126" s="36">
        <f>VLOOKUP(S126*10000,DATA!B$154:D$157,3,TRUE)/10000</f>
        <v>43</v>
      </c>
      <c r="U126" s="36">
        <f>IF(AQ126&lt;=58,
VLOOKUP(S126*10000,DATA!B$165:D$168,3,TRUE)/10000,
0)</f>
        <v>0</v>
      </c>
      <c r="V126" s="36" cm="1">
        <f t="array" ref="V126">_xlfn.IFS(
S126&lt;=900,
VLOOKUP(AQ126*10000,DATA!B$177:F$186,3,TRUE)/10000,
S126&lt;=950,
VLOOKUP(AQ126*10000,DATA!B$177:F$186,4,TRUE)/10000,
S126&lt;=1000,
VLOOKUP(AQ126*10000,DATA!B$177:F$186,5,TRUE)/10000,
TRUE,0)</f>
        <v>0</v>
      </c>
      <c r="W126" s="36">
        <f t="shared" si="39"/>
        <v>58.96</v>
      </c>
      <c r="X126" s="36">
        <f t="shared" si="40"/>
        <v>101.96000000000001</v>
      </c>
      <c r="Y126" s="36">
        <f t="shared" si="41"/>
        <v>174</v>
      </c>
      <c r="Z126" s="66">
        <f>IF(S126&lt;=DATA!$E$23,0,計算表!Y126*0.1+0.5)</f>
        <v>17.900000000000002</v>
      </c>
      <c r="AA126" s="66">
        <f>H126*DATA!$E$19</f>
        <v>36.6</v>
      </c>
      <c r="AB126" s="66">
        <f>H126*DATA!$E$20</f>
        <v>19.96</v>
      </c>
      <c r="AC126" s="66">
        <f>H126*DATA!$E$21</f>
        <v>2.4</v>
      </c>
      <c r="AD126" s="67">
        <f t="shared" si="42"/>
        <v>316.55460000000005</v>
      </c>
      <c r="AF126" s="67">
        <f t="shared" si="54"/>
        <v>220</v>
      </c>
      <c r="AG126" s="36">
        <f>AF126*VLOOKUP(AF126*10000,DATA!$B$39:$E$43,3,TRUE)+VLOOKUP(AF126*10000,DATA!$B$39:$E$43,4,TRUE)/10000</f>
        <v>74</v>
      </c>
      <c r="AH126" s="36">
        <f t="shared" si="43"/>
        <v>146</v>
      </c>
      <c r="AI126" s="36">
        <f>VLOOKUP(AH126*10000,DATA!$B$55:$D$63,3,TRUE)/10000</f>
        <v>88</v>
      </c>
      <c r="AJ126" s="11"/>
      <c r="AK126" s="11"/>
      <c r="AL126" s="36">
        <f t="shared" si="55"/>
        <v>32.427999999999997</v>
      </c>
      <c r="AM126" s="36">
        <f t="shared" si="44"/>
        <v>120.428</v>
      </c>
      <c r="AN126" s="36">
        <f t="shared" si="45"/>
        <v>25.5</v>
      </c>
      <c r="AO126" s="66">
        <f>ROUNDDOWN((AN126*VLOOKUP(AN126*10000,DATA!$B$120:$E$127,3,TRUE)-VLOOKUP(AN126*10000,DATA!$B$120:$E$127,4,TRUE))*1.021,4)</f>
        <v>1.3017000000000001</v>
      </c>
      <c r="AP126" s="36">
        <f>AF126*VLOOKUP(AF126*10000,DATA!$B$141:$E$146,3,TRUE)+VLOOKUP(AF126*10000,DATA!$B$141:$E$146,4,TRUE)/10000</f>
        <v>74</v>
      </c>
      <c r="AQ126" s="36">
        <f t="shared" si="46"/>
        <v>146</v>
      </c>
      <c r="AR126" s="36">
        <f>VLOOKUP(S126*10000,DATA!B$154:D$157,3,TRUE)/10000</f>
        <v>43</v>
      </c>
      <c r="AS126" s="11"/>
      <c r="AT126" s="11"/>
      <c r="AU126" s="36">
        <f t="shared" si="47"/>
        <v>32.427999999999997</v>
      </c>
      <c r="AV126" s="36">
        <f t="shared" si="48"/>
        <v>75.427999999999997</v>
      </c>
      <c r="AW126" s="36">
        <f t="shared" si="49"/>
        <v>70.5</v>
      </c>
      <c r="AX126" s="66">
        <f>IF(AQ126&lt;=DATA!$E$23,0,計算表!AW126*0.1+0.5)</f>
        <v>7.5500000000000007</v>
      </c>
      <c r="AY126" s="66">
        <f>IF(AF126&lt;DATA!$E$22,0,AF126*DATA!$E$19)</f>
        <v>20.13</v>
      </c>
      <c r="AZ126" s="66">
        <f>IF(AF126&lt;DATA!$E$22,0,AF126*DATA!$E$20)</f>
        <v>10.978</v>
      </c>
      <c r="BA126" s="66">
        <f>AF126*DATA!$E$21</f>
        <v>1.32</v>
      </c>
      <c r="BB126" s="67">
        <f t="shared" si="50"/>
        <v>178.72029999999998</v>
      </c>
    </row>
    <row r="127" spans="2:54">
      <c r="B127" s="36">
        <f>DATA!$E$18</f>
        <v>400</v>
      </c>
      <c r="C127" s="36">
        <f t="shared" si="51"/>
        <v>221</v>
      </c>
      <c r="D127" s="36">
        <f t="shared" si="32"/>
        <v>316.55460000000005</v>
      </c>
      <c r="E127" s="36">
        <f t="shared" si="33"/>
        <v>179.48219999999998</v>
      </c>
      <c r="F127" s="36">
        <f t="shared" si="34"/>
        <v>496.03680000000003</v>
      </c>
      <c r="G127" s="51"/>
      <c r="H127" s="67">
        <f t="shared" si="52"/>
        <v>400</v>
      </c>
      <c r="I127" s="36">
        <f>H127*VLOOKUP(H127*10000,DATA!$B$39:$E$43,3,TRUE)+VLOOKUP(H127*10000,DATA!$B$39:$E$43,4,TRUE)/10000</f>
        <v>124</v>
      </c>
      <c r="J127" s="36">
        <f t="shared" si="53"/>
        <v>276</v>
      </c>
      <c r="K127" s="36">
        <f>VLOOKUP(J127*10000,DATA!$B$55:$D$63,3,TRUE)/10000</f>
        <v>88</v>
      </c>
      <c r="L127" s="36">
        <f>IF(AH127&lt;=58,
VLOOKUP(J127,DATA!$B$72:$D$75,3,TRUE)/10000,0)</f>
        <v>0</v>
      </c>
      <c r="M127" s="36" cm="1">
        <f t="array" ref="M127">_xlfn.IFS(
J127&lt;=900,VLOOKUP(AH127*10000,DATA!$B$86:$F$96,3,TRUE)/10000,
J127&lt;=950,VLOOKUP(AH127*10000,DATA!$B$86:$F$96,4,TRUE)/10000,
J127&lt;=900,VLOOKUP(AH127*10000,DATA!$B$86:$F$96,5,TRUE)/10000,
TRUE,0)</f>
        <v>0</v>
      </c>
      <c r="N127" s="36">
        <f t="shared" si="35"/>
        <v>58.96</v>
      </c>
      <c r="O127" s="36">
        <f t="shared" si="36"/>
        <v>146.96</v>
      </c>
      <c r="P127" s="36">
        <f t="shared" si="37"/>
        <v>129</v>
      </c>
      <c r="Q127" s="66">
        <f>ROUNDDOWN((P127*VLOOKUP(P127*10000,DATA!$B$120:$E$127,3,TRUE)-VLOOKUP(P127*10000,DATA!$B$120:$E$127,4,TRUE))*1.021,4)</f>
        <v>6.5853999999999999</v>
      </c>
      <c r="R127" s="36">
        <f>H127*VLOOKUP(H127*10000,DATA!$B$141:$E$146,3,TRUE)+VLOOKUP(H127*10000,DATA!$B$141:$E$146,4,TRUE)/10000</f>
        <v>124</v>
      </c>
      <c r="S127" s="36">
        <f t="shared" si="38"/>
        <v>276</v>
      </c>
      <c r="T127" s="36">
        <f>VLOOKUP(S127*10000,DATA!B$154:D$157,3,TRUE)/10000</f>
        <v>43</v>
      </c>
      <c r="U127" s="36">
        <f>IF(AQ127&lt;=58,
VLOOKUP(S127*10000,DATA!B$165:D$168,3,TRUE)/10000,
0)</f>
        <v>0</v>
      </c>
      <c r="V127" s="36" cm="1">
        <f t="array" ref="V127">_xlfn.IFS(
S127&lt;=900,
VLOOKUP(AQ127*10000,DATA!B$177:F$186,3,TRUE)/10000,
S127&lt;=950,
VLOOKUP(AQ127*10000,DATA!B$177:F$186,4,TRUE)/10000,
S127&lt;=1000,
VLOOKUP(AQ127*10000,DATA!B$177:F$186,5,TRUE)/10000,
TRUE,0)</f>
        <v>0</v>
      </c>
      <c r="W127" s="36">
        <f t="shared" si="39"/>
        <v>58.96</v>
      </c>
      <c r="X127" s="36">
        <f t="shared" si="40"/>
        <v>101.96000000000001</v>
      </c>
      <c r="Y127" s="36">
        <f t="shared" si="41"/>
        <v>174</v>
      </c>
      <c r="Z127" s="66">
        <f>IF(S127&lt;=DATA!$E$23,0,計算表!Y127*0.1+0.5)</f>
        <v>17.900000000000002</v>
      </c>
      <c r="AA127" s="66">
        <f>H127*DATA!$E$19</f>
        <v>36.6</v>
      </c>
      <c r="AB127" s="66">
        <f>H127*DATA!$E$20</f>
        <v>19.96</v>
      </c>
      <c r="AC127" s="66">
        <f>H127*DATA!$E$21</f>
        <v>2.4</v>
      </c>
      <c r="AD127" s="67">
        <f t="shared" si="42"/>
        <v>316.55460000000005</v>
      </c>
      <c r="AF127" s="67">
        <f t="shared" si="54"/>
        <v>221</v>
      </c>
      <c r="AG127" s="36">
        <f>AF127*VLOOKUP(AF127*10000,DATA!$B$39:$E$43,3,TRUE)+VLOOKUP(AF127*10000,DATA!$B$39:$E$43,4,TRUE)/10000</f>
        <v>74.3</v>
      </c>
      <c r="AH127" s="36">
        <f t="shared" si="43"/>
        <v>146.69999999999999</v>
      </c>
      <c r="AI127" s="36">
        <f>VLOOKUP(AH127*10000,DATA!$B$55:$D$63,3,TRUE)/10000</f>
        <v>88</v>
      </c>
      <c r="AJ127" s="11"/>
      <c r="AK127" s="11"/>
      <c r="AL127" s="36">
        <f t="shared" si="55"/>
        <v>32.575400000000002</v>
      </c>
      <c r="AM127" s="36">
        <f t="shared" si="44"/>
        <v>120.5754</v>
      </c>
      <c r="AN127" s="36">
        <f t="shared" si="45"/>
        <v>26.1</v>
      </c>
      <c r="AO127" s="66">
        <f>ROUNDDOWN((AN127*VLOOKUP(AN127*10000,DATA!$B$120:$E$127,3,TRUE)-VLOOKUP(AN127*10000,DATA!$B$120:$E$127,4,TRUE))*1.021,4)</f>
        <v>1.3324</v>
      </c>
      <c r="AP127" s="36">
        <f>AF127*VLOOKUP(AF127*10000,DATA!$B$141:$E$146,3,TRUE)+VLOOKUP(AF127*10000,DATA!$B$141:$E$146,4,TRUE)/10000</f>
        <v>74.3</v>
      </c>
      <c r="AQ127" s="36">
        <f t="shared" si="46"/>
        <v>146.69999999999999</v>
      </c>
      <c r="AR127" s="36">
        <f>VLOOKUP(S127*10000,DATA!B$154:D$157,3,TRUE)/10000</f>
        <v>43</v>
      </c>
      <c r="AS127" s="11"/>
      <c r="AT127" s="11"/>
      <c r="AU127" s="36">
        <f t="shared" si="47"/>
        <v>32.575400000000002</v>
      </c>
      <c r="AV127" s="36">
        <f t="shared" si="48"/>
        <v>75.575400000000002</v>
      </c>
      <c r="AW127" s="36">
        <f t="shared" si="49"/>
        <v>71.099999999999994</v>
      </c>
      <c r="AX127" s="66">
        <f>IF(AQ127&lt;=DATA!$E$23,0,計算表!AW127*0.1+0.5)</f>
        <v>7.6099999999999994</v>
      </c>
      <c r="AY127" s="66">
        <f>IF(AF127&lt;DATA!$E$22,0,AF127*DATA!$E$19)</f>
        <v>20.221499999999999</v>
      </c>
      <c r="AZ127" s="66">
        <f>IF(AF127&lt;DATA!$E$22,0,AF127*DATA!$E$20)</f>
        <v>11.027900000000001</v>
      </c>
      <c r="BA127" s="66">
        <f>AF127*DATA!$E$21</f>
        <v>1.3260000000000001</v>
      </c>
      <c r="BB127" s="67">
        <f t="shared" si="50"/>
        <v>179.48219999999998</v>
      </c>
    </row>
    <row r="128" spans="2:54">
      <c r="B128" s="36">
        <f>DATA!$E$18</f>
        <v>400</v>
      </c>
      <c r="C128" s="36">
        <f t="shared" si="51"/>
        <v>222</v>
      </c>
      <c r="D128" s="36">
        <f t="shared" si="32"/>
        <v>316.55460000000005</v>
      </c>
      <c r="E128" s="36">
        <f t="shared" si="33"/>
        <v>180.2593</v>
      </c>
      <c r="F128" s="36">
        <f t="shared" si="34"/>
        <v>496.81390000000005</v>
      </c>
      <c r="G128" s="51"/>
      <c r="H128" s="67">
        <f t="shared" si="52"/>
        <v>400</v>
      </c>
      <c r="I128" s="36">
        <f>H128*VLOOKUP(H128*10000,DATA!$B$39:$E$43,3,TRUE)+VLOOKUP(H128*10000,DATA!$B$39:$E$43,4,TRUE)/10000</f>
        <v>124</v>
      </c>
      <c r="J128" s="36">
        <f t="shared" si="53"/>
        <v>276</v>
      </c>
      <c r="K128" s="36">
        <f>VLOOKUP(J128*10000,DATA!$B$55:$D$63,3,TRUE)/10000</f>
        <v>88</v>
      </c>
      <c r="L128" s="36">
        <f>IF(AH128&lt;=58,
VLOOKUP(J128,DATA!$B$72:$D$75,3,TRUE)/10000,0)</f>
        <v>0</v>
      </c>
      <c r="M128" s="36" cm="1">
        <f t="array" ref="M128">_xlfn.IFS(
J128&lt;=900,VLOOKUP(AH128*10000,DATA!$B$86:$F$96,3,TRUE)/10000,
J128&lt;=950,VLOOKUP(AH128*10000,DATA!$B$86:$F$96,4,TRUE)/10000,
J128&lt;=900,VLOOKUP(AH128*10000,DATA!$B$86:$F$96,5,TRUE)/10000,
TRUE,0)</f>
        <v>0</v>
      </c>
      <c r="N128" s="36">
        <f t="shared" si="35"/>
        <v>58.96</v>
      </c>
      <c r="O128" s="36">
        <f t="shared" si="36"/>
        <v>146.96</v>
      </c>
      <c r="P128" s="36">
        <f t="shared" si="37"/>
        <v>129</v>
      </c>
      <c r="Q128" s="66">
        <f>ROUNDDOWN((P128*VLOOKUP(P128*10000,DATA!$B$120:$E$127,3,TRUE)-VLOOKUP(P128*10000,DATA!$B$120:$E$127,4,TRUE))*1.021,4)</f>
        <v>6.5853999999999999</v>
      </c>
      <c r="R128" s="36">
        <f>H128*VLOOKUP(H128*10000,DATA!$B$141:$E$146,3,TRUE)+VLOOKUP(H128*10000,DATA!$B$141:$E$146,4,TRUE)/10000</f>
        <v>124</v>
      </c>
      <c r="S128" s="36">
        <f t="shared" si="38"/>
        <v>276</v>
      </c>
      <c r="T128" s="36">
        <f>VLOOKUP(S128*10000,DATA!B$154:D$157,3,TRUE)/10000</f>
        <v>43</v>
      </c>
      <c r="U128" s="36">
        <f>IF(AQ128&lt;=58,
VLOOKUP(S128*10000,DATA!B$165:D$168,3,TRUE)/10000,
0)</f>
        <v>0</v>
      </c>
      <c r="V128" s="36" cm="1">
        <f t="array" ref="V128">_xlfn.IFS(
S128&lt;=900,
VLOOKUP(AQ128*10000,DATA!B$177:F$186,3,TRUE)/10000,
S128&lt;=950,
VLOOKUP(AQ128*10000,DATA!B$177:F$186,4,TRUE)/10000,
S128&lt;=1000,
VLOOKUP(AQ128*10000,DATA!B$177:F$186,5,TRUE)/10000,
TRUE,0)</f>
        <v>0</v>
      </c>
      <c r="W128" s="36">
        <f t="shared" si="39"/>
        <v>58.96</v>
      </c>
      <c r="X128" s="36">
        <f t="shared" si="40"/>
        <v>101.96000000000001</v>
      </c>
      <c r="Y128" s="36">
        <f t="shared" si="41"/>
        <v>174</v>
      </c>
      <c r="Z128" s="66">
        <f>IF(S128&lt;=DATA!$E$23,0,計算表!Y128*0.1+0.5)</f>
        <v>17.900000000000002</v>
      </c>
      <c r="AA128" s="66">
        <f>H128*DATA!$E$19</f>
        <v>36.6</v>
      </c>
      <c r="AB128" s="66">
        <f>H128*DATA!$E$20</f>
        <v>19.96</v>
      </c>
      <c r="AC128" s="66">
        <f>H128*DATA!$E$21</f>
        <v>2.4</v>
      </c>
      <c r="AD128" s="67">
        <f t="shared" si="42"/>
        <v>316.55460000000005</v>
      </c>
      <c r="AF128" s="67">
        <f t="shared" si="54"/>
        <v>222</v>
      </c>
      <c r="AG128" s="36">
        <f>AF128*VLOOKUP(AF128*10000,DATA!$B$39:$E$43,3,TRUE)+VLOOKUP(AF128*10000,DATA!$B$39:$E$43,4,TRUE)/10000</f>
        <v>74.599999999999994</v>
      </c>
      <c r="AH128" s="36">
        <f t="shared" si="43"/>
        <v>147.4</v>
      </c>
      <c r="AI128" s="36">
        <f>VLOOKUP(AH128*10000,DATA!$B$55:$D$63,3,TRUE)/10000</f>
        <v>88</v>
      </c>
      <c r="AJ128" s="11"/>
      <c r="AK128" s="11"/>
      <c r="AL128" s="36">
        <f t="shared" si="55"/>
        <v>32.722799999999999</v>
      </c>
      <c r="AM128" s="36">
        <f t="shared" si="44"/>
        <v>120.72280000000001</v>
      </c>
      <c r="AN128" s="36">
        <f t="shared" si="45"/>
        <v>26.6</v>
      </c>
      <c r="AO128" s="66">
        <f>ROUNDDOWN((AN128*VLOOKUP(AN128*10000,DATA!$B$120:$E$127,3,TRUE)-VLOOKUP(AN128*10000,DATA!$B$120:$E$127,4,TRUE))*1.021,4)</f>
        <v>1.3579000000000001</v>
      </c>
      <c r="AP128" s="36">
        <f>AF128*VLOOKUP(AF128*10000,DATA!$B$141:$E$146,3,TRUE)+VLOOKUP(AF128*10000,DATA!$B$141:$E$146,4,TRUE)/10000</f>
        <v>74.599999999999994</v>
      </c>
      <c r="AQ128" s="36">
        <f t="shared" si="46"/>
        <v>147.4</v>
      </c>
      <c r="AR128" s="36">
        <f>VLOOKUP(S128*10000,DATA!B$154:D$157,3,TRUE)/10000</f>
        <v>43</v>
      </c>
      <c r="AS128" s="11"/>
      <c r="AT128" s="11"/>
      <c r="AU128" s="36">
        <f t="shared" si="47"/>
        <v>32.722799999999999</v>
      </c>
      <c r="AV128" s="36">
        <f t="shared" si="48"/>
        <v>75.722800000000007</v>
      </c>
      <c r="AW128" s="36">
        <f t="shared" si="49"/>
        <v>71.599999999999994</v>
      </c>
      <c r="AX128" s="66">
        <f>IF(AQ128&lt;=DATA!$E$23,0,計算表!AW128*0.1+0.5)</f>
        <v>7.66</v>
      </c>
      <c r="AY128" s="66">
        <f>IF(AF128&lt;DATA!$E$22,0,AF128*DATA!$E$19)</f>
        <v>20.312999999999999</v>
      </c>
      <c r="AZ128" s="66">
        <f>IF(AF128&lt;DATA!$E$22,0,AF128*DATA!$E$20)</f>
        <v>11.0778</v>
      </c>
      <c r="BA128" s="66">
        <f>AF128*DATA!$E$21</f>
        <v>1.3320000000000001</v>
      </c>
      <c r="BB128" s="67">
        <f t="shared" si="50"/>
        <v>180.2593</v>
      </c>
    </row>
    <row r="129" spans="2:54">
      <c r="B129" s="36">
        <f>DATA!$E$18</f>
        <v>400</v>
      </c>
      <c r="C129" s="36">
        <f t="shared" si="51"/>
        <v>223</v>
      </c>
      <c r="D129" s="36">
        <f t="shared" si="32"/>
        <v>316.55460000000005</v>
      </c>
      <c r="E129" s="36">
        <f t="shared" si="33"/>
        <v>181.0213</v>
      </c>
      <c r="F129" s="36">
        <f t="shared" si="34"/>
        <v>497.57590000000005</v>
      </c>
      <c r="G129" s="51"/>
      <c r="H129" s="67">
        <f t="shared" si="52"/>
        <v>400</v>
      </c>
      <c r="I129" s="36">
        <f>H129*VLOOKUP(H129*10000,DATA!$B$39:$E$43,3,TRUE)+VLOOKUP(H129*10000,DATA!$B$39:$E$43,4,TRUE)/10000</f>
        <v>124</v>
      </c>
      <c r="J129" s="36">
        <f t="shared" si="53"/>
        <v>276</v>
      </c>
      <c r="K129" s="36">
        <f>VLOOKUP(J129*10000,DATA!$B$55:$D$63,3,TRUE)/10000</f>
        <v>88</v>
      </c>
      <c r="L129" s="36">
        <f>IF(AH129&lt;=58,
VLOOKUP(J129,DATA!$B$72:$D$75,3,TRUE)/10000,0)</f>
        <v>0</v>
      </c>
      <c r="M129" s="36" cm="1">
        <f t="array" ref="M129">_xlfn.IFS(
J129&lt;=900,VLOOKUP(AH129*10000,DATA!$B$86:$F$96,3,TRUE)/10000,
J129&lt;=950,VLOOKUP(AH129*10000,DATA!$B$86:$F$96,4,TRUE)/10000,
J129&lt;=900,VLOOKUP(AH129*10000,DATA!$B$86:$F$96,5,TRUE)/10000,
TRUE,0)</f>
        <v>0</v>
      </c>
      <c r="N129" s="36">
        <f t="shared" si="35"/>
        <v>58.96</v>
      </c>
      <c r="O129" s="36">
        <f t="shared" si="36"/>
        <v>146.96</v>
      </c>
      <c r="P129" s="36">
        <f t="shared" si="37"/>
        <v>129</v>
      </c>
      <c r="Q129" s="66">
        <f>ROUNDDOWN((P129*VLOOKUP(P129*10000,DATA!$B$120:$E$127,3,TRUE)-VLOOKUP(P129*10000,DATA!$B$120:$E$127,4,TRUE))*1.021,4)</f>
        <v>6.5853999999999999</v>
      </c>
      <c r="R129" s="36">
        <f>H129*VLOOKUP(H129*10000,DATA!$B$141:$E$146,3,TRUE)+VLOOKUP(H129*10000,DATA!$B$141:$E$146,4,TRUE)/10000</f>
        <v>124</v>
      </c>
      <c r="S129" s="36">
        <f t="shared" si="38"/>
        <v>276</v>
      </c>
      <c r="T129" s="36">
        <f>VLOOKUP(S129*10000,DATA!B$154:D$157,3,TRUE)/10000</f>
        <v>43</v>
      </c>
      <c r="U129" s="36">
        <f>IF(AQ129&lt;=58,
VLOOKUP(S129*10000,DATA!B$165:D$168,3,TRUE)/10000,
0)</f>
        <v>0</v>
      </c>
      <c r="V129" s="36" cm="1">
        <f t="array" ref="V129">_xlfn.IFS(
S129&lt;=900,
VLOOKUP(AQ129*10000,DATA!B$177:F$186,3,TRUE)/10000,
S129&lt;=950,
VLOOKUP(AQ129*10000,DATA!B$177:F$186,4,TRUE)/10000,
S129&lt;=1000,
VLOOKUP(AQ129*10000,DATA!B$177:F$186,5,TRUE)/10000,
TRUE,0)</f>
        <v>0</v>
      </c>
      <c r="W129" s="36">
        <f t="shared" si="39"/>
        <v>58.96</v>
      </c>
      <c r="X129" s="36">
        <f t="shared" si="40"/>
        <v>101.96000000000001</v>
      </c>
      <c r="Y129" s="36">
        <f t="shared" si="41"/>
        <v>174</v>
      </c>
      <c r="Z129" s="66">
        <f>IF(S129&lt;=DATA!$E$23,0,計算表!Y129*0.1+0.5)</f>
        <v>17.900000000000002</v>
      </c>
      <c r="AA129" s="66">
        <f>H129*DATA!$E$19</f>
        <v>36.6</v>
      </c>
      <c r="AB129" s="66">
        <f>H129*DATA!$E$20</f>
        <v>19.96</v>
      </c>
      <c r="AC129" s="66">
        <f>H129*DATA!$E$21</f>
        <v>2.4</v>
      </c>
      <c r="AD129" s="67">
        <f t="shared" si="42"/>
        <v>316.55460000000005</v>
      </c>
      <c r="AF129" s="67">
        <f t="shared" si="54"/>
        <v>223</v>
      </c>
      <c r="AG129" s="36">
        <f>AF129*VLOOKUP(AF129*10000,DATA!$B$39:$E$43,3,TRUE)+VLOOKUP(AF129*10000,DATA!$B$39:$E$43,4,TRUE)/10000</f>
        <v>74.899999999999991</v>
      </c>
      <c r="AH129" s="36">
        <f t="shared" si="43"/>
        <v>148.10000000000002</v>
      </c>
      <c r="AI129" s="36">
        <f>VLOOKUP(AH129*10000,DATA!$B$55:$D$63,3,TRUE)/10000</f>
        <v>88</v>
      </c>
      <c r="AJ129" s="11"/>
      <c r="AK129" s="11"/>
      <c r="AL129" s="36">
        <f t="shared" si="55"/>
        <v>32.870199999999997</v>
      </c>
      <c r="AM129" s="36">
        <f t="shared" si="44"/>
        <v>120.8702</v>
      </c>
      <c r="AN129" s="36">
        <f t="shared" si="45"/>
        <v>27.2</v>
      </c>
      <c r="AO129" s="66">
        <f>ROUNDDOWN((AN129*VLOOKUP(AN129*10000,DATA!$B$120:$E$127,3,TRUE)-VLOOKUP(AN129*10000,DATA!$B$120:$E$127,4,TRUE))*1.021,4)</f>
        <v>1.3885000000000001</v>
      </c>
      <c r="AP129" s="36">
        <f>AF129*VLOOKUP(AF129*10000,DATA!$B$141:$E$146,3,TRUE)+VLOOKUP(AF129*10000,DATA!$B$141:$E$146,4,TRUE)/10000</f>
        <v>74.899999999999991</v>
      </c>
      <c r="AQ129" s="36">
        <f t="shared" si="46"/>
        <v>148.10000000000002</v>
      </c>
      <c r="AR129" s="36">
        <f>VLOOKUP(S129*10000,DATA!B$154:D$157,3,TRUE)/10000</f>
        <v>43</v>
      </c>
      <c r="AS129" s="11"/>
      <c r="AT129" s="11"/>
      <c r="AU129" s="36">
        <f t="shared" si="47"/>
        <v>32.870199999999997</v>
      </c>
      <c r="AV129" s="36">
        <f t="shared" si="48"/>
        <v>75.870199999999997</v>
      </c>
      <c r="AW129" s="36">
        <f t="shared" si="49"/>
        <v>72.2</v>
      </c>
      <c r="AX129" s="66">
        <f>IF(AQ129&lt;=DATA!$E$23,0,計算表!AW129*0.1+0.5)</f>
        <v>7.7200000000000006</v>
      </c>
      <c r="AY129" s="66">
        <f>IF(AF129&lt;DATA!$E$22,0,AF129*DATA!$E$19)</f>
        <v>20.404499999999999</v>
      </c>
      <c r="AZ129" s="66">
        <f>IF(AF129&lt;DATA!$E$22,0,AF129*DATA!$E$20)</f>
        <v>11.127700000000001</v>
      </c>
      <c r="BA129" s="66">
        <f>AF129*DATA!$E$21</f>
        <v>1.3380000000000001</v>
      </c>
      <c r="BB129" s="67">
        <f t="shared" si="50"/>
        <v>181.0213</v>
      </c>
    </row>
    <row r="130" spans="2:54">
      <c r="B130" s="36">
        <f>DATA!$E$18</f>
        <v>400</v>
      </c>
      <c r="C130" s="36">
        <f t="shared" si="51"/>
        <v>224</v>
      </c>
      <c r="D130" s="36">
        <f t="shared" si="32"/>
        <v>316.55460000000005</v>
      </c>
      <c r="E130" s="36">
        <f t="shared" si="33"/>
        <v>181.79840000000002</v>
      </c>
      <c r="F130" s="36">
        <f t="shared" si="34"/>
        <v>498.35300000000007</v>
      </c>
      <c r="G130" s="51"/>
      <c r="H130" s="67">
        <f t="shared" si="52"/>
        <v>400</v>
      </c>
      <c r="I130" s="36">
        <f>H130*VLOOKUP(H130*10000,DATA!$B$39:$E$43,3,TRUE)+VLOOKUP(H130*10000,DATA!$B$39:$E$43,4,TRUE)/10000</f>
        <v>124</v>
      </c>
      <c r="J130" s="36">
        <f t="shared" si="53"/>
        <v>276</v>
      </c>
      <c r="K130" s="36">
        <f>VLOOKUP(J130*10000,DATA!$B$55:$D$63,3,TRUE)/10000</f>
        <v>88</v>
      </c>
      <c r="L130" s="36">
        <f>IF(AH130&lt;=58,
VLOOKUP(J130,DATA!$B$72:$D$75,3,TRUE)/10000,0)</f>
        <v>0</v>
      </c>
      <c r="M130" s="36" cm="1">
        <f t="array" ref="M130">_xlfn.IFS(
J130&lt;=900,VLOOKUP(AH130*10000,DATA!$B$86:$F$96,3,TRUE)/10000,
J130&lt;=950,VLOOKUP(AH130*10000,DATA!$B$86:$F$96,4,TRUE)/10000,
J130&lt;=900,VLOOKUP(AH130*10000,DATA!$B$86:$F$96,5,TRUE)/10000,
TRUE,0)</f>
        <v>0</v>
      </c>
      <c r="N130" s="36">
        <f t="shared" si="35"/>
        <v>58.96</v>
      </c>
      <c r="O130" s="36">
        <f t="shared" si="36"/>
        <v>146.96</v>
      </c>
      <c r="P130" s="36">
        <f t="shared" si="37"/>
        <v>129</v>
      </c>
      <c r="Q130" s="66">
        <f>ROUNDDOWN((P130*VLOOKUP(P130*10000,DATA!$B$120:$E$127,3,TRUE)-VLOOKUP(P130*10000,DATA!$B$120:$E$127,4,TRUE))*1.021,4)</f>
        <v>6.5853999999999999</v>
      </c>
      <c r="R130" s="36">
        <f>H130*VLOOKUP(H130*10000,DATA!$B$141:$E$146,3,TRUE)+VLOOKUP(H130*10000,DATA!$B$141:$E$146,4,TRUE)/10000</f>
        <v>124</v>
      </c>
      <c r="S130" s="36">
        <f t="shared" si="38"/>
        <v>276</v>
      </c>
      <c r="T130" s="36">
        <f>VLOOKUP(S130*10000,DATA!B$154:D$157,3,TRUE)/10000</f>
        <v>43</v>
      </c>
      <c r="U130" s="36">
        <f>IF(AQ130&lt;=58,
VLOOKUP(S130*10000,DATA!B$165:D$168,3,TRUE)/10000,
0)</f>
        <v>0</v>
      </c>
      <c r="V130" s="36" cm="1">
        <f t="array" ref="V130">_xlfn.IFS(
S130&lt;=900,
VLOOKUP(AQ130*10000,DATA!B$177:F$186,3,TRUE)/10000,
S130&lt;=950,
VLOOKUP(AQ130*10000,DATA!B$177:F$186,4,TRUE)/10000,
S130&lt;=1000,
VLOOKUP(AQ130*10000,DATA!B$177:F$186,5,TRUE)/10000,
TRUE,0)</f>
        <v>0</v>
      </c>
      <c r="W130" s="36">
        <f t="shared" si="39"/>
        <v>58.96</v>
      </c>
      <c r="X130" s="36">
        <f t="shared" si="40"/>
        <v>101.96000000000001</v>
      </c>
      <c r="Y130" s="36">
        <f t="shared" si="41"/>
        <v>174</v>
      </c>
      <c r="Z130" s="66">
        <f>IF(S130&lt;=DATA!$E$23,0,計算表!Y130*0.1+0.5)</f>
        <v>17.900000000000002</v>
      </c>
      <c r="AA130" s="66">
        <f>H130*DATA!$E$19</f>
        <v>36.6</v>
      </c>
      <c r="AB130" s="66">
        <f>H130*DATA!$E$20</f>
        <v>19.96</v>
      </c>
      <c r="AC130" s="66">
        <f>H130*DATA!$E$21</f>
        <v>2.4</v>
      </c>
      <c r="AD130" s="67">
        <f t="shared" si="42"/>
        <v>316.55460000000005</v>
      </c>
      <c r="AF130" s="67">
        <f t="shared" si="54"/>
        <v>224</v>
      </c>
      <c r="AG130" s="36">
        <f>AF130*VLOOKUP(AF130*10000,DATA!$B$39:$E$43,3,TRUE)+VLOOKUP(AF130*10000,DATA!$B$39:$E$43,4,TRUE)/10000</f>
        <v>75.2</v>
      </c>
      <c r="AH130" s="36">
        <f t="shared" si="43"/>
        <v>148.80000000000001</v>
      </c>
      <c r="AI130" s="36">
        <f>VLOOKUP(AH130*10000,DATA!$B$55:$D$63,3,TRUE)/10000</f>
        <v>88</v>
      </c>
      <c r="AJ130" s="11"/>
      <c r="AK130" s="11"/>
      <c r="AL130" s="36">
        <f t="shared" si="55"/>
        <v>33.017600000000002</v>
      </c>
      <c r="AM130" s="36">
        <f t="shared" si="44"/>
        <v>121.0176</v>
      </c>
      <c r="AN130" s="36">
        <f t="shared" si="45"/>
        <v>27.7</v>
      </c>
      <c r="AO130" s="66">
        <f>ROUNDDOWN((AN130*VLOOKUP(AN130*10000,DATA!$B$120:$E$127,3,TRUE)-VLOOKUP(AN130*10000,DATA!$B$120:$E$127,4,TRUE))*1.021,4)</f>
        <v>1.4139999999999999</v>
      </c>
      <c r="AP130" s="36">
        <f>AF130*VLOOKUP(AF130*10000,DATA!$B$141:$E$146,3,TRUE)+VLOOKUP(AF130*10000,DATA!$B$141:$E$146,4,TRUE)/10000</f>
        <v>75.2</v>
      </c>
      <c r="AQ130" s="36">
        <f t="shared" si="46"/>
        <v>148.80000000000001</v>
      </c>
      <c r="AR130" s="36">
        <f>VLOOKUP(S130*10000,DATA!B$154:D$157,3,TRUE)/10000</f>
        <v>43</v>
      </c>
      <c r="AS130" s="11"/>
      <c r="AT130" s="11"/>
      <c r="AU130" s="36">
        <f t="shared" si="47"/>
        <v>33.017600000000002</v>
      </c>
      <c r="AV130" s="36">
        <f t="shared" si="48"/>
        <v>76.017600000000002</v>
      </c>
      <c r="AW130" s="36">
        <f t="shared" si="49"/>
        <v>72.7</v>
      </c>
      <c r="AX130" s="66">
        <f>IF(AQ130&lt;=DATA!$E$23,0,計算表!AW130*0.1+0.5)</f>
        <v>7.7700000000000005</v>
      </c>
      <c r="AY130" s="66">
        <f>IF(AF130&lt;DATA!$E$22,0,AF130*DATA!$E$19)</f>
        <v>20.495999999999999</v>
      </c>
      <c r="AZ130" s="66">
        <f>IF(AF130&lt;DATA!$E$22,0,AF130*DATA!$E$20)</f>
        <v>11.1776</v>
      </c>
      <c r="BA130" s="66">
        <f>AF130*DATA!$E$21</f>
        <v>1.3440000000000001</v>
      </c>
      <c r="BB130" s="67">
        <f t="shared" si="50"/>
        <v>181.79840000000002</v>
      </c>
    </row>
    <row r="131" spans="2:54">
      <c r="B131" s="36">
        <f>DATA!$E$18</f>
        <v>400</v>
      </c>
      <c r="C131" s="36">
        <f t="shared" si="51"/>
        <v>225</v>
      </c>
      <c r="D131" s="36">
        <f t="shared" si="32"/>
        <v>316.55460000000005</v>
      </c>
      <c r="E131" s="36">
        <f t="shared" si="33"/>
        <v>182.56029999999998</v>
      </c>
      <c r="F131" s="36">
        <f t="shared" si="34"/>
        <v>499.11490000000003</v>
      </c>
      <c r="G131" s="51"/>
      <c r="H131" s="67">
        <f t="shared" si="52"/>
        <v>400</v>
      </c>
      <c r="I131" s="36">
        <f>H131*VLOOKUP(H131*10000,DATA!$B$39:$E$43,3,TRUE)+VLOOKUP(H131*10000,DATA!$B$39:$E$43,4,TRUE)/10000</f>
        <v>124</v>
      </c>
      <c r="J131" s="36">
        <f t="shared" si="53"/>
        <v>276</v>
      </c>
      <c r="K131" s="36">
        <f>VLOOKUP(J131*10000,DATA!$B$55:$D$63,3,TRUE)/10000</f>
        <v>88</v>
      </c>
      <c r="L131" s="36">
        <f>IF(AH131&lt;=58,
VLOOKUP(J131,DATA!$B$72:$D$75,3,TRUE)/10000,0)</f>
        <v>0</v>
      </c>
      <c r="M131" s="36" cm="1">
        <f t="array" ref="M131">_xlfn.IFS(
J131&lt;=900,VLOOKUP(AH131*10000,DATA!$B$86:$F$96,3,TRUE)/10000,
J131&lt;=950,VLOOKUP(AH131*10000,DATA!$B$86:$F$96,4,TRUE)/10000,
J131&lt;=900,VLOOKUP(AH131*10000,DATA!$B$86:$F$96,5,TRUE)/10000,
TRUE,0)</f>
        <v>0</v>
      </c>
      <c r="N131" s="36">
        <f t="shared" si="35"/>
        <v>58.96</v>
      </c>
      <c r="O131" s="36">
        <f t="shared" si="36"/>
        <v>146.96</v>
      </c>
      <c r="P131" s="36">
        <f t="shared" si="37"/>
        <v>129</v>
      </c>
      <c r="Q131" s="66">
        <f>ROUNDDOWN((P131*VLOOKUP(P131*10000,DATA!$B$120:$E$127,3,TRUE)-VLOOKUP(P131*10000,DATA!$B$120:$E$127,4,TRUE))*1.021,4)</f>
        <v>6.5853999999999999</v>
      </c>
      <c r="R131" s="36">
        <f>H131*VLOOKUP(H131*10000,DATA!$B$141:$E$146,3,TRUE)+VLOOKUP(H131*10000,DATA!$B$141:$E$146,4,TRUE)/10000</f>
        <v>124</v>
      </c>
      <c r="S131" s="36">
        <f t="shared" si="38"/>
        <v>276</v>
      </c>
      <c r="T131" s="36">
        <f>VLOOKUP(S131*10000,DATA!B$154:D$157,3,TRUE)/10000</f>
        <v>43</v>
      </c>
      <c r="U131" s="36">
        <f>IF(AQ131&lt;=58,
VLOOKUP(S131*10000,DATA!B$165:D$168,3,TRUE)/10000,
0)</f>
        <v>0</v>
      </c>
      <c r="V131" s="36" cm="1">
        <f t="array" ref="V131">_xlfn.IFS(
S131&lt;=900,
VLOOKUP(AQ131*10000,DATA!B$177:F$186,3,TRUE)/10000,
S131&lt;=950,
VLOOKUP(AQ131*10000,DATA!B$177:F$186,4,TRUE)/10000,
S131&lt;=1000,
VLOOKUP(AQ131*10000,DATA!B$177:F$186,5,TRUE)/10000,
TRUE,0)</f>
        <v>0</v>
      </c>
      <c r="W131" s="36">
        <f t="shared" si="39"/>
        <v>58.96</v>
      </c>
      <c r="X131" s="36">
        <f t="shared" si="40"/>
        <v>101.96000000000001</v>
      </c>
      <c r="Y131" s="36">
        <f t="shared" si="41"/>
        <v>174</v>
      </c>
      <c r="Z131" s="66">
        <f>IF(S131&lt;=DATA!$E$23,0,計算表!Y131*0.1+0.5)</f>
        <v>17.900000000000002</v>
      </c>
      <c r="AA131" s="66">
        <f>H131*DATA!$E$19</f>
        <v>36.6</v>
      </c>
      <c r="AB131" s="66">
        <f>H131*DATA!$E$20</f>
        <v>19.96</v>
      </c>
      <c r="AC131" s="66">
        <f>H131*DATA!$E$21</f>
        <v>2.4</v>
      </c>
      <c r="AD131" s="67">
        <f t="shared" si="42"/>
        <v>316.55460000000005</v>
      </c>
      <c r="AF131" s="67">
        <f t="shared" si="54"/>
        <v>225</v>
      </c>
      <c r="AG131" s="36">
        <f>AF131*VLOOKUP(AF131*10000,DATA!$B$39:$E$43,3,TRUE)+VLOOKUP(AF131*10000,DATA!$B$39:$E$43,4,TRUE)/10000</f>
        <v>75.5</v>
      </c>
      <c r="AH131" s="36">
        <f t="shared" si="43"/>
        <v>149.5</v>
      </c>
      <c r="AI131" s="36">
        <f>VLOOKUP(AH131*10000,DATA!$B$55:$D$63,3,TRUE)/10000</f>
        <v>88</v>
      </c>
      <c r="AJ131" s="11"/>
      <c r="AK131" s="11"/>
      <c r="AL131" s="36">
        <f t="shared" si="55"/>
        <v>33.164999999999999</v>
      </c>
      <c r="AM131" s="36">
        <f t="shared" si="44"/>
        <v>121.16499999999999</v>
      </c>
      <c r="AN131" s="36">
        <f t="shared" si="45"/>
        <v>28.3</v>
      </c>
      <c r="AO131" s="66">
        <f>ROUNDDOWN((AN131*VLOOKUP(AN131*10000,DATA!$B$120:$E$127,3,TRUE)-VLOOKUP(AN131*10000,DATA!$B$120:$E$127,4,TRUE))*1.021,4)</f>
        <v>1.4447000000000001</v>
      </c>
      <c r="AP131" s="36">
        <f>AF131*VLOOKUP(AF131*10000,DATA!$B$141:$E$146,3,TRUE)+VLOOKUP(AF131*10000,DATA!$B$141:$E$146,4,TRUE)/10000</f>
        <v>75.5</v>
      </c>
      <c r="AQ131" s="36">
        <f t="shared" si="46"/>
        <v>149.5</v>
      </c>
      <c r="AR131" s="36">
        <f>VLOOKUP(S131*10000,DATA!B$154:D$157,3,TRUE)/10000</f>
        <v>43</v>
      </c>
      <c r="AS131" s="11"/>
      <c r="AT131" s="11"/>
      <c r="AU131" s="36">
        <f t="shared" si="47"/>
        <v>33.164999999999999</v>
      </c>
      <c r="AV131" s="36">
        <f t="shared" si="48"/>
        <v>76.164999999999992</v>
      </c>
      <c r="AW131" s="36">
        <f t="shared" si="49"/>
        <v>73.3</v>
      </c>
      <c r="AX131" s="66">
        <f>IF(AQ131&lt;=DATA!$E$23,0,計算表!AW131*0.1+0.5)</f>
        <v>7.83</v>
      </c>
      <c r="AY131" s="66">
        <f>IF(AF131&lt;DATA!$E$22,0,AF131*DATA!$E$19)</f>
        <v>20.587499999999999</v>
      </c>
      <c r="AZ131" s="66">
        <f>IF(AF131&lt;DATA!$E$22,0,AF131*DATA!$E$20)</f>
        <v>11.227499999999999</v>
      </c>
      <c r="BA131" s="66">
        <f>AF131*DATA!$E$21</f>
        <v>1.35</v>
      </c>
      <c r="BB131" s="67">
        <f t="shared" si="50"/>
        <v>182.56029999999998</v>
      </c>
    </row>
    <row r="132" spans="2:54">
      <c r="B132" s="36">
        <f>DATA!$E$18</f>
        <v>400</v>
      </c>
      <c r="C132" s="36">
        <f t="shared" si="51"/>
        <v>226</v>
      </c>
      <c r="D132" s="36">
        <f t="shared" si="32"/>
        <v>316.55460000000005</v>
      </c>
      <c r="E132" s="36">
        <f t="shared" si="33"/>
        <v>183.3374</v>
      </c>
      <c r="F132" s="36">
        <f t="shared" si="34"/>
        <v>499.89200000000005</v>
      </c>
      <c r="G132" s="51"/>
      <c r="H132" s="67">
        <f t="shared" si="52"/>
        <v>400</v>
      </c>
      <c r="I132" s="36">
        <f>H132*VLOOKUP(H132*10000,DATA!$B$39:$E$43,3,TRUE)+VLOOKUP(H132*10000,DATA!$B$39:$E$43,4,TRUE)/10000</f>
        <v>124</v>
      </c>
      <c r="J132" s="36">
        <f t="shared" si="53"/>
        <v>276</v>
      </c>
      <c r="K132" s="36">
        <f>VLOOKUP(J132*10000,DATA!$B$55:$D$63,3,TRUE)/10000</f>
        <v>88</v>
      </c>
      <c r="L132" s="36">
        <f>IF(AH132&lt;=58,
VLOOKUP(J132,DATA!$B$72:$D$75,3,TRUE)/10000,0)</f>
        <v>0</v>
      </c>
      <c r="M132" s="36" cm="1">
        <f t="array" ref="M132">_xlfn.IFS(
J132&lt;=900,VLOOKUP(AH132*10000,DATA!$B$86:$F$96,3,TRUE)/10000,
J132&lt;=950,VLOOKUP(AH132*10000,DATA!$B$86:$F$96,4,TRUE)/10000,
J132&lt;=900,VLOOKUP(AH132*10000,DATA!$B$86:$F$96,5,TRUE)/10000,
TRUE,0)</f>
        <v>0</v>
      </c>
      <c r="N132" s="36">
        <f t="shared" si="35"/>
        <v>58.96</v>
      </c>
      <c r="O132" s="36">
        <f t="shared" si="36"/>
        <v>146.96</v>
      </c>
      <c r="P132" s="36">
        <f t="shared" si="37"/>
        <v>129</v>
      </c>
      <c r="Q132" s="66">
        <f>ROUNDDOWN((P132*VLOOKUP(P132*10000,DATA!$B$120:$E$127,3,TRUE)-VLOOKUP(P132*10000,DATA!$B$120:$E$127,4,TRUE))*1.021,4)</f>
        <v>6.5853999999999999</v>
      </c>
      <c r="R132" s="36">
        <f>H132*VLOOKUP(H132*10000,DATA!$B$141:$E$146,3,TRUE)+VLOOKUP(H132*10000,DATA!$B$141:$E$146,4,TRUE)/10000</f>
        <v>124</v>
      </c>
      <c r="S132" s="36">
        <f t="shared" si="38"/>
        <v>276</v>
      </c>
      <c r="T132" s="36">
        <f>VLOOKUP(S132*10000,DATA!B$154:D$157,3,TRUE)/10000</f>
        <v>43</v>
      </c>
      <c r="U132" s="36">
        <f>IF(AQ132&lt;=58,
VLOOKUP(S132*10000,DATA!B$165:D$168,3,TRUE)/10000,
0)</f>
        <v>0</v>
      </c>
      <c r="V132" s="36" cm="1">
        <f t="array" ref="V132">_xlfn.IFS(
S132&lt;=900,
VLOOKUP(AQ132*10000,DATA!B$177:F$186,3,TRUE)/10000,
S132&lt;=950,
VLOOKUP(AQ132*10000,DATA!B$177:F$186,4,TRUE)/10000,
S132&lt;=1000,
VLOOKUP(AQ132*10000,DATA!B$177:F$186,5,TRUE)/10000,
TRUE,0)</f>
        <v>0</v>
      </c>
      <c r="W132" s="36">
        <f t="shared" si="39"/>
        <v>58.96</v>
      </c>
      <c r="X132" s="36">
        <f t="shared" si="40"/>
        <v>101.96000000000001</v>
      </c>
      <c r="Y132" s="36">
        <f t="shared" si="41"/>
        <v>174</v>
      </c>
      <c r="Z132" s="66">
        <f>IF(S132&lt;=DATA!$E$23,0,計算表!Y132*0.1+0.5)</f>
        <v>17.900000000000002</v>
      </c>
      <c r="AA132" s="66">
        <f>H132*DATA!$E$19</f>
        <v>36.6</v>
      </c>
      <c r="AB132" s="66">
        <f>H132*DATA!$E$20</f>
        <v>19.96</v>
      </c>
      <c r="AC132" s="66">
        <f>H132*DATA!$E$21</f>
        <v>2.4</v>
      </c>
      <c r="AD132" s="67">
        <f t="shared" si="42"/>
        <v>316.55460000000005</v>
      </c>
      <c r="AF132" s="67">
        <f t="shared" si="54"/>
        <v>226</v>
      </c>
      <c r="AG132" s="36">
        <f>AF132*VLOOKUP(AF132*10000,DATA!$B$39:$E$43,3,TRUE)+VLOOKUP(AF132*10000,DATA!$B$39:$E$43,4,TRUE)/10000</f>
        <v>75.8</v>
      </c>
      <c r="AH132" s="36">
        <f t="shared" si="43"/>
        <v>150.19999999999999</v>
      </c>
      <c r="AI132" s="36">
        <f>VLOOKUP(AH132*10000,DATA!$B$55:$D$63,3,TRUE)/10000</f>
        <v>88</v>
      </c>
      <c r="AJ132" s="11"/>
      <c r="AK132" s="11"/>
      <c r="AL132" s="36">
        <f t="shared" si="55"/>
        <v>33.312399999999997</v>
      </c>
      <c r="AM132" s="36">
        <f t="shared" si="44"/>
        <v>121.3124</v>
      </c>
      <c r="AN132" s="36">
        <f t="shared" si="45"/>
        <v>28.8</v>
      </c>
      <c r="AO132" s="66">
        <f>ROUNDDOWN((AN132*VLOOKUP(AN132*10000,DATA!$B$120:$E$127,3,TRUE)-VLOOKUP(AN132*10000,DATA!$B$120:$E$127,4,TRUE))*1.021,4)</f>
        <v>1.4702</v>
      </c>
      <c r="AP132" s="36">
        <f>AF132*VLOOKUP(AF132*10000,DATA!$B$141:$E$146,3,TRUE)+VLOOKUP(AF132*10000,DATA!$B$141:$E$146,4,TRUE)/10000</f>
        <v>75.8</v>
      </c>
      <c r="AQ132" s="36">
        <f t="shared" si="46"/>
        <v>150.19999999999999</v>
      </c>
      <c r="AR132" s="36">
        <f>VLOOKUP(S132*10000,DATA!B$154:D$157,3,TRUE)/10000</f>
        <v>43</v>
      </c>
      <c r="AS132" s="11"/>
      <c r="AT132" s="11"/>
      <c r="AU132" s="36">
        <f t="shared" si="47"/>
        <v>33.312399999999997</v>
      </c>
      <c r="AV132" s="36">
        <f t="shared" si="48"/>
        <v>76.312399999999997</v>
      </c>
      <c r="AW132" s="36">
        <f t="shared" si="49"/>
        <v>73.8</v>
      </c>
      <c r="AX132" s="66">
        <f>IF(AQ132&lt;=DATA!$E$23,0,計算表!AW132*0.1+0.5)</f>
        <v>7.88</v>
      </c>
      <c r="AY132" s="66">
        <f>IF(AF132&lt;DATA!$E$22,0,AF132*DATA!$E$19)</f>
        <v>20.678999999999998</v>
      </c>
      <c r="AZ132" s="66">
        <f>IF(AF132&lt;DATA!$E$22,0,AF132*DATA!$E$20)</f>
        <v>11.2774</v>
      </c>
      <c r="BA132" s="66">
        <f>AF132*DATA!$E$21</f>
        <v>1.3560000000000001</v>
      </c>
      <c r="BB132" s="67">
        <f t="shared" si="50"/>
        <v>183.3374</v>
      </c>
    </row>
    <row r="133" spans="2:54">
      <c r="B133" s="36">
        <f>DATA!$E$18</f>
        <v>400</v>
      </c>
      <c r="C133" s="36">
        <f t="shared" si="51"/>
        <v>227</v>
      </c>
      <c r="D133" s="36">
        <f t="shared" si="32"/>
        <v>316.55460000000005</v>
      </c>
      <c r="E133" s="36">
        <f t="shared" si="33"/>
        <v>184.0994</v>
      </c>
      <c r="F133" s="36">
        <f t="shared" si="34"/>
        <v>500.65400000000005</v>
      </c>
      <c r="G133" s="51"/>
      <c r="H133" s="67">
        <f t="shared" si="52"/>
        <v>400</v>
      </c>
      <c r="I133" s="36">
        <f>H133*VLOOKUP(H133*10000,DATA!$B$39:$E$43,3,TRUE)+VLOOKUP(H133*10000,DATA!$B$39:$E$43,4,TRUE)/10000</f>
        <v>124</v>
      </c>
      <c r="J133" s="36">
        <f t="shared" si="53"/>
        <v>276</v>
      </c>
      <c r="K133" s="36">
        <f>VLOOKUP(J133*10000,DATA!$B$55:$D$63,3,TRUE)/10000</f>
        <v>88</v>
      </c>
      <c r="L133" s="36">
        <f>IF(AH133&lt;=58,
VLOOKUP(J133,DATA!$B$72:$D$75,3,TRUE)/10000,0)</f>
        <v>0</v>
      </c>
      <c r="M133" s="36" cm="1">
        <f t="array" ref="M133">_xlfn.IFS(
J133&lt;=900,VLOOKUP(AH133*10000,DATA!$B$86:$F$96,3,TRUE)/10000,
J133&lt;=950,VLOOKUP(AH133*10000,DATA!$B$86:$F$96,4,TRUE)/10000,
J133&lt;=900,VLOOKUP(AH133*10000,DATA!$B$86:$F$96,5,TRUE)/10000,
TRUE,0)</f>
        <v>0</v>
      </c>
      <c r="N133" s="36">
        <f t="shared" si="35"/>
        <v>58.96</v>
      </c>
      <c r="O133" s="36">
        <f t="shared" si="36"/>
        <v>146.96</v>
      </c>
      <c r="P133" s="36">
        <f t="shared" si="37"/>
        <v>129</v>
      </c>
      <c r="Q133" s="66">
        <f>ROUNDDOWN((P133*VLOOKUP(P133*10000,DATA!$B$120:$E$127,3,TRUE)-VLOOKUP(P133*10000,DATA!$B$120:$E$127,4,TRUE))*1.021,4)</f>
        <v>6.5853999999999999</v>
      </c>
      <c r="R133" s="36">
        <f>H133*VLOOKUP(H133*10000,DATA!$B$141:$E$146,3,TRUE)+VLOOKUP(H133*10000,DATA!$B$141:$E$146,4,TRUE)/10000</f>
        <v>124</v>
      </c>
      <c r="S133" s="36">
        <f t="shared" si="38"/>
        <v>276</v>
      </c>
      <c r="T133" s="36">
        <f>VLOOKUP(S133*10000,DATA!B$154:D$157,3,TRUE)/10000</f>
        <v>43</v>
      </c>
      <c r="U133" s="36">
        <f>IF(AQ133&lt;=58,
VLOOKUP(S133*10000,DATA!B$165:D$168,3,TRUE)/10000,
0)</f>
        <v>0</v>
      </c>
      <c r="V133" s="36" cm="1">
        <f t="array" ref="V133">_xlfn.IFS(
S133&lt;=900,
VLOOKUP(AQ133*10000,DATA!B$177:F$186,3,TRUE)/10000,
S133&lt;=950,
VLOOKUP(AQ133*10000,DATA!B$177:F$186,4,TRUE)/10000,
S133&lt;=1000,
VLOOKUP(AQ133*10000,DATA!B$177:F$186,5,TRUE)/10000,
TRUE,0)</f>
        <v>0</v>
      </c>
      <c r="W133" s="36">
        <f t="shared" si="39"/>
        <v>58.96</v>
      </c>
      <c r="X133" s="36">
        <f t="shared" si="40"/>
        <v>101.96000000000001</v>
      </c>
      <c r="Y133" s="36">
        <f t="shared" si="41"/>
        <v>174</v>
      </c>
      <c r="Z133" s="66">
        <f>IF(S133&lt;=DATA!$E$23,0,計算表!Y133*0.1+0.5)</f>
        <v>17.900000000000002</v>
      </c>
      <c r="AA133" s="66">
        <f>H133*DATA!$E$19</f>
        <v>36.6</v>
      </c>
      <c r="AB133" s="66">
        <f>H133*DATA!$E$20</f>
        <v>19.96</v>
      </c>
      <c r="AC133" s="66">
        <f>H133*DATA!$E$21</f>
        <v>2.4</v>
      </c>
      <c r="AD133" s="67">
        <f t="shared" si="42"/>
        <v>316.55460000000005</v>
      </c>
      <c r="AF133" s="67">
        <f t="shared" si="54"/>
        <v>227</v>
      </c>
      <c r="AG133" s="36">
        <f>AF133*VLOOKUP(AF133*10000,DATA!$B$39:$E$43,3,TRUE)+VLOOKUP(AF133*10000,DATA!$B$39:$E$43,4,TRUE)/10000</f>
        <v>76.099999999999994</v>
      </c>
      <c r="AH133" s="36">
        <f t="shared" si="43"/>
        <v>150.9</v>
      </c>
      <c r="AI133" s="36">
        <f>VLOOKUP(AH133*10000,DATA!$B$55:$D$63,3,TRUE)/10000</f>
        <v>88</v>
      </c>
      <c r="AJ133" s="11"/>
      <c r="AK133" s="11"/>
      <c r="AL133" s="36">
        <f t="shared" si="55"/>
        <v>33.459800000000001</v>
      </c>
      <c r="AM133" s="36">
        <f t="shared" si="44"/>
        <v>121.4598</v>
      </c>
      <c r="AN133" s="36">
        <f t="shared" si="45"/>
        <v>29.4</v>
      </c>
      <c r="AO133" s="66">
        <f>ROUNDDOWN((AN133*VLOOKUP(AN133*10000,DATA!$B$120:$E$127,3,TRUE)-VLOOKUP(AN133*10000,DATA!$B$120:$E$127,4,TRUE))*1.021,4)</f>
        <v>1.5007999999999999</v>
      </c>
      <c r="AP133" s="36">
        <f>AF133*VLOOKUP(AF133*10000,DATA!$B$141:$E$146,3,TRUE)+VLOOKUP(AF133*10000,DATA!$B$141:$E$146,4,TRUE)/10000</f>
        <v>76.099999999999994</v>
      </c>
      <c r="AQ133" s="36">
        <f t="shared" si="46"/>
        <v>150.9</v>
      </c>
      <c r="AR133" s="36">
        <f>VLOOKUP(S133*10000,DATA!B$154:D$157,3,TRUE)/10000</f>
        <v>43</v>
      </c>
      <c r="AS133" s="11"/>
      <c r="AT133" s="11"/>
      <c r="AU133" s="36">
        <f t="shared" si="47"/>
        <v>33.459800000000001</v>
      </c>
      <c r="AV133" s="36">
        <f t="shared" si="48"/>
        <v>76.459800000000001</v>
      </c>
      <c r="AW133" s="36">
        <f t="shared" si="49"/>
        <v>74.400000000000006</v>
      </c>
      <c r="AX133" s="66">
        <f>IF(AQ133&lt;=DATA!$E$23,0,計算表!AW133*0.1+0.5)</f>
        <v>7.9400000000000013</v>
      </c>
      <c r="AY133" s="66">
        <f>IF(AF133&lt;DATA!$E$22,0,AF133*DATA!$E$19)</f>
        <v>20.770499999999998</v>
      </c>
      <c r="AZ133" s="66">
        <f>IF(AF133&lt;DATA!$E$22,0,AF133*DATA!$E$20)</f>
        <v>11.327299999999999</v>
      </c>
      <c r="BA133" s="66">
        <f>AF133*DATA!$E$21</f>
        <v>1.3620000000000001</v>
      </c>
      <c r="BB133" s="67">
        <f t="shared" si="50"/>
        <v>184.0994</v>
      </c>
    </row>
    <row r="134" spans="2:54">
      <c r="B134" s="36">
        <f>DATA!$E$18</f>
        <v>400</v>
      </c>
      <c r="C134" s="36">
        <f t="shared" si="51"/>
        <v>228</v>
      </c>
      <c r="D134" s="36">
        <f t="shared" si="32"/>
        <v>316.55460000000005</v>
      </c>
      <c r="E134" s="36">
        <f t="shared" si="33"/>
        <v>184.87649999999999</v>
      </c>
      <c r="F134" s="36">
        <f t="shared" si="34"/>
        <v>501.43110000000001</v>
      </c>
      <c r="G134" s="51"/>
      <c r="H134" s="67">
        <f t="shared" ref="H134:H146" si="56">B134</f>
        <v>400</v>
      </c>
      <c r="I134" s="36">
        <f>H134*VLOOKUP(H134*10000,DATA!$B$39:$E$43,3,TRUE)+VLOOKUP(H134*10000,DATA!$B$39:$E$43,4,TRUE)/10000</f>
        <v>124</v>
      </c>
      <c r="J134" s="36">
        <f t="shared" ref="J134:J146" si="57">H134-I134</f>
        <v>276</v>
      </c>
      <c r="K134" s="36">
        <f>VLOOKUP(J134*10000,DATA!$B$55:$D$63,3,TRUE)/10000</f>
        <v>88</v>
      </c>
      <c r="L134" s="36">
        <f>IF(AH134&lt;=58,
VLOOKUP(J134,DATA!$B$72:$D$75,3,TRUE)/10000,0)</f>
        <v>0</v>
      </c>
      <c r="M134" s="36" cm="1">
        <f t="array" ref="M134">_xlfn.IFS(
J134&lt;=900,VLOOKUP(AH134*10000,DATA!$B$86:$F$96,3,TRUE)/10000,
J134&lt;=950,VLOOKUP(AH134*10000,DATA!$B$86:$F$96,4,TRUE)/10000,
J134&lt;=900,VLOOKUP(AH134*10000,DATA!$B$86:$F$96,5,TRUE)/10000,
TRUE,0)</f>
        <v>0</v>
      </c>
      <c r="N134" s="36">
        <f t="shared" si="35"/>
        <v>58.96</v>
      </c>
      <c r="O134" s="36">
        <f t="shared" si="36"/>
        <v>146.96</v>
      </c>
      <c r="P134" s="36">
        <f t="shared" si="37"/>
        <v>129</v>
      </c>
      <c r="Q134" s="66">
        <f>ROUNDDOWN((P134*VLOOKUP(P134*10000,DATA!$B$120:$E$127,3,TRUE)-VLOOKUP(P134*10000,DATA!$B$120:$E$127,4,TRUE))*1.021,4)</f>
        <v>6.5853999999999999</v>
      </c>
      <c r="R134" s="36">
        <f>H134*VLOOKUP(H134*10000,DATA!$B$141:$E$146,3,TRUE)+VLOOKUP(H134*10000,DATA!$B$141:$E$146,4,TRUE)/10000</f>
        <v>124</v>
      </c>
      <c r="S134" s="36">
        <f t="shared" si="38"/>
        <v>276</v>
      </c>
      <c r="T134" s="36">
        <f>VLOOKUP(S134*10000,DATA!B$154:D$157,3,TRUE)/10000</f>
        <v>43</v>
      </c>
      <c r="U134" s="36">
        <f>IF(AQ134&lt;=58,
VLOOKUP(S134*10000,DATA!B$165:D$168,3,TRUE)/10000,
0)</f>
        <v>0</v>
      </c>
      <c r="V134" s="36" cm="1">
        <f t="array" ref="V134">_xlfn.IFS(
S134&lt;=900,
VLOOKUP(AQ134*10000,DATA!B$177:F$186,3,TRUE)/10000,
S134&lt;=950,
VLOOKUP(AQ134*10000,DATA!B$177:F$186,4,TRUE)/10000,
S134&lt;=1000,
VLOOKUP(AQ134*10000,DATA!B$177:F$186,5,TRUE)/10000,
TRUE,0)</f>
        <v>0</v>
      </c>
      <c r="W134" s="36">
        <f t="shared" si="39"/>
        <v>58.96</v>
      </c>
      <c r="X134" s="36">
        <f t="shared" si="40"/>
        <v>101.96000000000001</v>
      </c>
      <c r="Y134" s="36">
        <f t="shared" si="41"/>
        <v>174</v>
      </c>
      <c r="Z134" s="66">
        <f>IF(S134&lt;=DATA!$E$23,0,計算表!Y134*0.1+0.5)</f>
        <v>17.900000000000002</v>
      </c>
      <c r="AA134" s="66">
        <f>H134*DATA!$E$19</f>
        <v>36.6</v>
      </c>
      <c r="AB134" s="66">
        <f>H134*DATA!$E$20</f>
        <v>19.96</v>
      </c>
      <c r="AC134" s="66">
        <f>H134*DATA!$E$21</f>
        <v>2.4</v>
      </c>
      <c r="AD134" s="67">
        <f t="shared" si="42"/>
        <v>316.55460000000005</v>
      </c>
      <c r="AF134" s="67">
        <f t="shared" ref="AF134:AF146" si="58">C134</f>
        <v>228</v>
      </c>
      <c r="AG134" s="36">
        <f>AF134*VLOOKUP(AF134*10000,DATA!$B$39:$E$43,3,TRUE)+VLOOKUP(AF134*10000,DATA!$B$39:$E$43,4,TRUE)/10000</f>
        <v>76.399999999999991</v>
      </c>
      <c r="AH134" s="36">
        <f t="shared" si="43"/>
        <v>151.60000000000002</v>
      </c>
      <c r="AI134" s="36">
        <f>VLOOKUP(AH134*10000,DATA!$B$55:$D$63,3,TRUE)/10000</f>
        <v>88</v>
      </c>
      <c r="AJ134" s="11"/>
      <c r="AK134" s="11"/>
      <c r="AL134" s="36">
        <f t="shared" ref="AL134:AL146" si="59">SUM(AY134:BA134)</f>
        <v>33.607199999999999</v>
      </c>
      <c r="AM134" s="36">
        <f t="shared" si="44"/>
        <v>121.60720000000001</v>
      </c>
      <c r="AN134" s="36">
        <f t="shared" si="45"/>
        <v>29.9</v>
      </c>
      <c r="AO134" s="66">
        <f>ROUNDDOWN((AN134*VLOOKUP(AN134*10000,DATA!$B$120:$E$127,3,TRUE)-VLOOKUP(AN134*10000,DATA!$B$120:$E$127,4,TRUE))*1.021,4)</f>
        <v>1.5263</v>
      </c>
      <c r="AP134" s="36">
        <f>AF134*VLOOKUP(AF134*10000,DATA!$B$141:$E$146,3,TRUE)+VLOOKUP(AF134*10000,DATA!$B$141:$E$146,4,TRUE)/10000</f>
        <v>76.399999999999991</v>
      </c>
      <c r="AQ134" s="36">
        <f t="shared" si="46"/>
        <v>151.60000000000002</v>
      </c>
      <c r="AR134" s="36">
        <f>VLOOKUP(S134*10000,DATA!B$154:D$157,3,TRUE)/10000</f>
        <v>43</v>
      </c>
      <c r="AS134" s="11"/>
      <c r="AT134" s="11"/>
      <c r="AU134" s="36">
        <f t="shared" si="47"/>
        <v>33.607199999999999</v>
      </c>
      <c r="AV134" s="36">
        <f t="shared" si="48"/>
        <v>76.607200000000006</v>
      </c>
      <c r="AW134" s="36">
        <f t="shared" si="49"/>
        <v>74.900000000000006</v>
      </c>
      <c r="AX134" s="66">
        <f>IF(AQ134&lt;=DATA!$E$23,0,計算表!AW134*0.1+0.5)</f>
        <v>7.9900000000000011</v>
      </c>
      <c r="AY134" s="66">
        <f>IF(AF134&lt;DATA!$E$22,0,AF134*DATA!$E$19)</f>
        <v>20.861999999999998</v>
      </c>
      <c r="AZ134" s="66">
        <f>IF(AF134&lt;DATA!$E$22,0,AF134*DATA!$E$20)</f>
        <v>11.3772</v>
      </c>
      <c r="BA134" s="66">
        <f>AF134*DATA!$E$21</f>
        <v>1.3680000000000001</v>
      </c>
      <c r="BB134" s="67">
        <f t="shared" si="50"/>
        <v>184.87649999999999</v>
      </c>
    </row>
    <row r="135" spans="2:54">
      <c r="B135" s="36">
        <f>DATA!$E$18</f>
        <v>400</v>
      </c>
      <c r="C135" s="36">
        <f t="shared" si="51"/>
        <v>229</v>
      </c>
      <c r="D135" s="36">
        <f t="shared" ref="D135:D146" si="60">AD135</f>
        <v>316.55460000000005</v>
      </c>
      <c r="E135" s="36">
        <f t="shared" ref="E135:E146" si="61">BB135</f>
        <v>185.63839999999999</v>
      </c>
      <c r="F135" s="36">
        <f t="shared" ref="F135:F146" si="62">D135+E135</f>
        <v>502.19300000000004</v>
      </c>
      <c r="G135" s="51"/>
      <c r="H135" s="67">
        <f t="shared" si="56"/>
        <v>400</v>
      </c>
      <c r="I135" s="36">
        <f>H135*VLOOKUP(H135*10000,DATA!$B$39:$E$43,3,TRUE)+VLOOKUP(H135*10000,DATA!$B$39:$E$43,4,TRUE)/10000</f>
        <v>124</v>
      </c>
      <c r="J135" s="36">
        <f t="shared" si="57"/>
        <v>276</v>
      </c>
      <c r="K135" s="36">
        <f>VLOOKUP(J135*10000,DATA!$B$55:$D$63,3,TRUE)/10000</f>
        <v>88</v>
      </c>
      <c r="L135" s="36">
        <f>IF(AH135&lt;=58,
VLOOKUP(J135,DATA!$B$72:$D$75,3,TRUE)/10000,0)</f>
        <v>0</v>
      </c>
      <c r="M135" s="36" cm="1">
        <f t="array" ref="M135">_xlfn.IFS(
J135&lt;=900,VLOOKUP(AH135*10000,DATA!$B$86:$F$96,3,TRUE)/10000,
J135&lt;=950,VLOOKUP(AH135*10000,DATA!$B$86:$F$96,4,TRUE)/10000,
J135&lt;=900,VLOOKUP(AH135*10000,DATA!$B$86:$F$96,5,TRUE)/10000,
TRUE,0)</f>
        <v>0</v>
      </c>
      <c r="N135" s="36">
        <f t="shared" ref="N135:N146" si="63">SUM(AA135:AC135)</f>
        <v>58.96</v>
      </c>
      <c r="O135" s="36">
        <f t="shared" ref="O135:O146" si="64">SUM(K135:N135)</f>
        <v>146.96</v>
      </c>
      <c r="P135" s="36">
        <f t="shared" ref="P135:P146" si="65">ROUNDDOWN(MAX(J135-O135,0),1)</f>
        <v>129</v>
      </c>
      <c r="Q135" s="66">
        <f>ROUNDDOWN((P135*VLOOKUP(P135*10000,DATA!$B$120:$E$127,3,TRUE)-VLOOKUP(P135*10000,DATA!$B$120:$E$127,4,TRUE))*1.021,4)</f>
        <v>6.5853999999999999</v>
      </c>
      <c r="R135" s="36">
        <f>H135*VLOOKUP(H135*10000,DATA!$B$141:$E$146,3,TRUE)+VLOOKUP(H135*10000,DATA!$B$141:$E$146,4,TRUE)/10000</f>
        <v>124</v>
      </c>
      <c r="S135" s="36">
        <f t="shared" ref="S135:S146" si="66">H135-R135</f>
        <v>276</v>
      </c>
      <c r="T135" s="36">
        <f>VLOOKUP(S135*10000,DATA!B$154:D$157,3,TRUE)/10000</f>
        <v>43</v>
      </c>
      <c r="U135" s="36">
        <f>IF(AQ135&lt;=58,
VLOOKUP(S135*10000,DATA!B$165:D$168,3,TRUE)/10000,
0)</f>
        <v>0</v>
      </c>
      <c r="V135" s="36" cm="1">
        <f t="array" ref="V135">_xlfn.IFS(
S135&lt;=900,
VLOOKUP(AQ135*10000,DATA!B$177:F$186,3,TRUE)/10000,
S135&lt;=950,
VLOOKUP(AQ135*10000,DATA!B$177:F$186,4,TRUE)/10000,
S135&lt;=1000,
VLOOKUP(AQ135*10000,DATA!B$177:F$186,5,TRUE)/10000,
TRUE,0)</f>
        <v>0</v>
      </c>
      <c r="W135" s="36">
        <f t="shared" ref="W135:W146" si="67">SUM(AA135:AC135)</f>
        <v>58.96</v>
      </c>
      <c r="X135" s="36">
        <f t="shared" ref="X135:X146" si="68">SUM(T135:W135)</f>
        <v>101.96000000000001</v>
      </c>
      <c r="Y135" s="36">
        <f t="shared" ref="Y135:Y146" si="69">ROUNDDOWN(MAX(S135-X135,0),1)</f>
        <v>174</v>
      </c>
      <c r="Z135" s="66">
        <f>IF(S135&lt;=DATA!$E$23,0,計算表!Y135*0.1+0.5)</f>
        <v>17.900000000000002</v>
      </c>
      <c r="AA135" s="66">
        <f>H135*DATA!$E$19</f>
        <v>36.6</v>
      </c>
      <c r="AB135" s="66">
        <f>H135*DATA!$E$20</f>
        <v>19.96</v>
      </c>
      <c r="AC135" s="66">
        <f>H135*DATA!$E$21</f>
        <v>2.4</v>
      </c>
      <c r="AD135" s="67">
        <f t="shared" ref="AD135:AD146" si="70">H135-Q135-Z135-SUM(AA135:AC135)</f>
        <v>316.55460000000005</v>
      </c>
      <c r="AF135" s="67">
        <f t="shared" si="58"/>
        <v>229</v>
      </c>
      <c r="AG135" s="36">
        <f>AF135*VLOOKUP(AF135*10000,DATA!$B$39:$E$43,3,TRUE)+VLOOKUP(AF135*10000,DATA!$B$39:$E$43,4,TRUE)/10000</f>
        <v>76.7</v>
      </c>
      <c r="AH135" s="36">
        <f t="shared" ref="AH135:AH146" si="71">MAX(AF135-AG135,0)</f>
        <v>152.30000000000001</v>
      </c>
      <c r="AI135" s="36">
        <f>VLOOKUP(AH135*10000,DATA!$B$55:$D$63,3,TRUE)/10000</f>
        <v>88</v>
      </c>
      <c r="AJ135" s="11"/>
      <c r="AK135" s="11"/>
      <c r="AL135" s="36">
        <f t="shared" si="59"/>
        <v>33.754600000000003</v>
      </c>
      <c r="AM135" s="36">
        <f t="shared" ref="AM135:AM146" si="72">SUM(AI135:AL135)</f>
        <v>121.75460000000001</v>
      </c>
      <c r="AN135" s="36">
        <f t="shared" ref="AN135:AN146" si="73">ROUNDDOWN(MAX(AH135-AM135,0),1)</f>
        <v>30.5</v>
      </c>
      <c r="AO135" s="66">
        <f>ROUNDDOWN((AN135*VLOOKUP(AN135*10000,DATA!$B$120:$E$127,3,TRUE)-VLOOKUP(AN135*10000,DATA!$B$120:$E$127,4,TRUE))*1.021,4)</f>
        <v>1.5569999999999999</v>
      </c>
      <c r="AP135" s="36">
        <f>AF135*VLOOKUP(AF135*10000,DATA!$B$141:$E$146,3,TRUE)+VLOOKUP(AF135*10000,DATA!$B$141:$E$146,4,TRUE)/10000</f>
        <v>76.7</v>
      </c>
      <c r="AQ135" s="36">
        <f t="shared" ref="AQ135:AQ146" si="74">AF135-AP135</f>
        <v>152.30000000000001</v>
      </c>
      <c r="AR135" s="36">
        <f>VLOOKUP(S135*10000,DATA!B$154:D$157,3,TRUE)/10000</f>
        <v>43</v>
      </c>
      <c r="AS135" s="11"/>
      <c r="AT135" s="11"/>
      <c r="AU135" s="36">
        <f t="shared" ref="AU135:AU146" si="75">SUM(AY135:BA135)</f>
        <v>33.754600000000003</v>
      </c>
      <c r="AV135" s="36">
        <f t="shared" ref="AV135:AV146" si="76">SUM(AR135:AU135)</f>
        <v>76.754600000000011</v>
      </c>
      <c r="AW135" s="36">
        <f t="shared" ref="AW135:AW146" si="77">ROUNDDOWN(MAX(AQ135-AV135,0),1)</f>
        <v>75.5</v>
      </c>
      <c r="AX135" s="66">
        <f>IF(AQ135&lt;=DATA!$E$23,0,計算表!AW135*0.1+0.5)</f>
        <v>8.0500000000000007</v>
      </c>
      <c r="AY135" s="66">
        <f>IF(AF135&lt;DATA!$E$22,0,AF135*DATA!$E$19)</f>
        <v>20.953499999999998</v>
      </c>
      <c r="AZ135" s="66">
        <f>IF(AF135&lt;DATA!$E$22,0,AF135*DATA!$E$20)</f>
        <v>11.427099999999999</v>
      </c>
      <c r="BA135" s="66">
        <f>AF135*DATA!$E$21</f>
        <v>1.3740000000000001</v>
      </c>
      <c r="BB135" s="67">
        <f t="shared" ref="BB135:BB146" si="78">AF135-AO135-AX135-SUM(AY135:BA135)</f>
        <v>185.63839999999999</v>
      </c>
    </row>
    <row r="136" spans="2:54">
      <c r="B136" s="36">
        <f>DATA!$E$18</f>
        <v>400</v>
      </c>
      <c r="C136" s="36">
        <f t="shared" ref="C136:C146" si="79">C135+1</f>
        <v>230</v>
      </c>
      <c r="D136" s="36">
        <f t="shared" si="60"/>
        <v>316.55460000000005</v>
      </c>
      <c r="E136" s="36">
        <f t="shared" si="61"/>
        <v>186.41550000000001</v>
      </c>
      <c r="F136" s="36">
        <f t="shared" si="62"/>
        <v>502.97010000000006</v>
      </c>
      <c r="G136" s="51"/>
      <c r="H136" s="67">
        <f t="shared" si="56"/>
        <v>400</v>
      </c>
      <c r="I136" s="36">
        <f>H136*VLOOKUP(H136*10000,DATA!$B$39:$E$43,3,TRUE)+VLOOKUP(H136*10000,DATA!$B$39:$E$43,4,TRUE)/10000</f>
        <v>124</v>
      </c>
      <c r="J136" s="36">
        <f t="shared" si="57"/>
        <v>276</v>
      </c>
      <c r="K136" s="36">
        <f>VLOOKUP(J136*10000,DATA!$B$55:$D$63,3,TRUE)/10000</f>
        <v>88</v>
      </c>
      <c r="L136" s="36">
        <f>IF(AH136&lt;=58,
VLOOKUP(J136,DATA!$B$72:$D$75,3,TRUE)/10000,0)</f>
        <v>0</v>
      </c>
      <c r="M136" s="36" cm="1">
        <f t="array" ref="M136">_xlfn.IFS(
J136&lt;=900,VLOOKUP(AH136*10000,DATA!$B$86:$F$96,3,TRUE)/10000,
J136&lt;=950,VLOOKUP(AH136*10000,DATA!$B$86:$F$96,4,TRUE)/10000,
J136&lt;=900,VLOOKUP(AH136*10000,DATA!$B$86:$F$96,5,TRUE)/10000,
TRUE,0)</f>
        <v>0</v>
      </c>
      <c r="N136" s="36">
        <f t="shared" si="63"/>
        <v>58.96</v>
      </c>
      <c r="O136" s="36">
        <f t="shared" si="64"/>
        <v>146.96</v>
      </c>
      <c r="P136" s="36">
        <f t="shared" si="65"/>
        <v>129</v>
      </c>
      <c r="Q136" s="66">
        <f>ROUNDDOWN((P136*VLOOKUP(P136*10000,DATA!$B$120:$E$127,3,TRUE)-VLOOKUP(P136*10000,DATA!$B$120:$E$127,4,TRUE))*1.021,4)</f>
        <v>6.5853999999999999</v>
      </c>
      <c r="R136" s="36">
        <f>H136*VLOOKUP(H136*10000,DATA!$B$141:$E$146,3,TRUE)+VLOOKUP(H136*10000,DATA!$B$141:$E$146,4,TRUE)/10000</f>
        <v>124</v>
      </c>
      <c r="S136" s="36">
        <f t="shared" si="66"/>
        <v>276</v>
      </c>
      <c r="T136" s="36">
        <f>VLOOKUP(S136*10000,DATA!B$154:D$157,3,TRUE)/10000</f>
        <v>43</v>
      </c>
      <c r="U136" s="36">
        <f>IF(AQ136&lt;=58,
VLOOKUP(S136*10000,DATA!B$165:D$168,3,TRUE)/10000,
0)</f>
        <v>0</v>
      </c>
      <c r="V136" s="36" cm="1">
        <f t="array" ref="V136">_xlfn.IFS(
S136&lt;=900,
VLOOKUP(AQ136*10000,DATA!B$177:F$186,3,TRUE)/10000,
S136&lt;=950,
VLOOKUP(AQ136*10000,DATA!B$177:F$186,4,TRUE)/10000,
S136&lt;=1000,
VLOOKUP(AQ136*10000,DATA!B$177:F$186,5,TRUE)/10000,
TRUE,0)</f>
        <v>0</v>
      </c>
      <c r="W136" s="36">
        <f t="shared" si="67"/>
        <v>58.96</v>
      </c>
      <c r="X136" s="36">
        <f t="shared" si="68"/>
        <v>101.96000000000001</v>
      </c>
      <c r="Y136" s="36">
        <f t="shared" si="69"/>
        <v>174</v>
      </c>
      <c r="Z136" s="66">
        <f>IF(S136&lt;=DATA!$E$23,0,計算表!Y136*0.1+0.5)</f>
        <v>17.900000000000002</v>
      </c>
      <c r="AA136" s="66">
        <f>H136*DATA!$E$19</f>
        <v>36.6</v>
      </c>
      <c r="AB136" s="66">
        <f>H136*DATA!$E$20</f>
        <v>19.96</v>
      </c>
      <c r="AC136" s="66">
        <f>H136*DATA!$E$21</f>
        <v>2.4</v>
      </c>
      <c r="AD136" s="67">
        <f t="shared" si="70"/>
        <v>316.55460000000005</v>
      </c>
      <c r="AF136" s="67">
        <f t="shared" si="58"/>
        <v>230</v>
      </c>
      <c r="AG136" s="36">
        <f>AF136*VLOOKUP(AF136*10000,DATA!$B$39:$E$43,3,TRUE)+VLOOKUP(AF136*10000,DATA!$B$39:$E$43,4,TRUE)/10000</f>
        <v>77</v>
      </c>
      <c r="AH136" s="36">
        <f t="shared" si="71"/>
        <v>153</v>
      </c>
      <c r="AI136" s="36">
        <f>VLOOKUP(AH136*10000,DATA!$B$55:$D$63,3,TRUE)/10000</f>
        <v>88</v>
      </c>
      <c r="AJ136" s="11"/>
      <c r="AK136" s="11"/>
      <c r="AL136" s="36">
        <f t="shared" si="59"/>
        <v>33.902000000000001</v>
      </c>
      <c r="AM136" s="36">
        <f t="shared" si="72"/>
        <v>121.902</v>
      </c>
      <c r="AN136" s="36">
        <f t="shared" si="73"/>
        <v>31</v>
      </c>
      <c r="AO136" s="66">
        <f>ROUNDDOWN((AN136*VLOOKUP(AN136*10000,DATA!$B$120:$E$127,3,TRUE)-VLOOKUP(AN136*10000,DATA!$B$120:$E$127,4,TRUE))*1.021,4)</f>
        <v>1.5825</v>
      </c>
      <c r="AP136" s="36">
        <f>AF136*VLOOKUP(AF136*10000,DATA!$B$141:$E$146,3,TRUE)+VLOOKUP(AF136*10000,DATA!$B$141:$E$146,4,TRUE)/10000</f>
        <v>77</v>
      </c>
      <c r="AQ136" s="36">
        <f t="shared" si="74"/>
        <v>153</v>
      </c>
      <c r="AR136" s="36">
        <f>VLOOKUP(S136*10000,DATA!B$154:D$157,3,TRUE)/10000</f>
        <v>43</v>
      </c>
      <c r="AS136" s="11"/>
      <c r="AT136" s="11"/>
      <c r="AU136" s="36">
        <f t="shared" si="75"/>
        <v>33.902000000000001</v>
      </c>
      <c r="AV136" s="36">
        <f t="shared" si="76"/>
        <v>76.902000000000001</v>
      </c>
      <c r="AW136" s="36">
        <f t="shared" si="77"/>
        <v>76</v>
      </c>
      <c r="AX136" s="66">
        <f>IF(AQ136&lt;=DATA!$E$23,0,計算表!AW136*0.1+0.5)</f>
        <v>8.1000000000000014</v>
      </c>
      <c r="AY136" s="66">
        <f>IF(AF136&lt;DATA!$E$22,0,AF136*DATA!$E$19)</f>
        <v>21.044999999999998</v>
      </c>
      <c r="AZ136" s="66">
        <f>IF(AF136&lt;DATA!$E$22,0,AF136*DATA!$E$20)</f>
        <v>11.477</v>
      </c>
      <c r="BA136" s="66">
        <f>AF136*DATA!$E$21</f>
        <v>1.3800000000000001</v>
      </c>
      <c r="BB136" s="67">
        <f t="shared" si="78"/>
        <v>186.41550000000001</v>
      </c>
    </row>
    <row r="137" spans="2:54">
      <c r="B137" s="36">
        <f>DATA!$E$18</f>
        <v>400</v>
      </c>
      <c r="C137" s="36">
        <f t="shared" si="79"/>
        <v>231</v>
      </c>
      <c r="D137" s="36">
        <f t="shared" si="60"/>
        <v>316.55460000000005</v>
      </c>
      <c r="E137" s="36">
        <f t="shared" si="61"/>
        <v>187.17750000000001</v>
      </c>
      <c r="F137" s="36">
        <f t="shared" si="62"/>
        <v>503.73210000000006</v>
      </c>
      <c r="G137" s="51"/>
      <c r="H137" s="67">
        <f t="shared" si="56"/>
        <v>400</v>
      </c>
      <c r="I137" s="36">
        <f>H137*VLOOKUP(H137*10000,DATA!$B$39:$E$43,3,TRUE)+VLOOKUP(H137*10000,DATA!$B$39:$E$43,4,TRUE)/10000</f>
        <v>124</v>
      </c>
      <c r="J137" s="36">
        <f t="shared" si="57"/>
        <v>276</v>
      </c>
      <c r="K137" s="36">
        <f>VLOOKUP(J137*10000,DATA!$B$55:$D$63,3,TRUE)/10000</f>
        <v>88</v>
      </c>
      <c r="L137" s="36">
        <f>IF(AH137&lt;=58,
VLOOKUP(J137,DATA!$B$72:$D$75,3,TRUE)/10000,0)</f>
        <v>0</v>
      </c>
      <c r="M137" s="36" cm="1">
        <f t="array" ref="M137">_xlfn.IFS(
J137&lt;=900,VLOOKUP(AH137*10000,DATA!$B$86:$F$96,3,TRUE)/10000,
J137&lt;=950,VLOOKUP(AH137*10000,DATA!$B$86:$F$96,4,TRUE)/10000,
J137&lt;=900,VLOOKUP(AH137*10000,DATA!$B$86:$F$96,5,TRUE)/10000,
TRUE,0)</f>
        <v>0</v>
      </c>
      <c r="N137" s="36">
        <f t="shared" si="63"/>
        <v>58.96</v>
      </c>
      <c r="O137" s="36">
        <f t="shared" si="64"/>
        <v>146.96</v>
      </c>
      <c r="P137" s="36">
        <f t="shared" si="65"/>
        <v>129</v>
      </c>
      <c r="Q137" s="66">
        <f>ROUNDDOWN((P137*VLOOKUP(P137*10000,DATA!$B$120:$E$127,3,TRUE)-VLOOKUP(P137*10000,DATA!$B$120:$E$127,4,TRUE))*1.021,4)</f>
        <v>6.5853999999999999</v>
      </c>
      <c r="R137" s="36">
        <f>H137*VLOOKUP(H137*10000,DATA!$B$141:$E$146,3,TRUE)+VLOOKUP(H137*10000,DATA!$B$141:$E$146,4,TRUE)/10000</f>
        <v>124</v>
      </c>
      <c r="S137" s="36">
        <f t="shared" si="66"/>
        <v>276</v>
      </c>
      <c r="T137" s="36">
        <f>VLOOKUP(S137*10000,DATA!B$154:D$157,3,TRUE)/10000</f>
        <v>43</v>
      </c>
      <c r="U137" s="36">
        <f>IF(AQ137&lt;=58,
VLOOKUP(S137*10000,DATA!B$165:D$168,3,TRUE)/10000,
0)</f>
        <v>0</v>
      </c>
      <c r="V137" s="36" cm="1">
        <f t="array" ref="V137">_xlfn.IFS(
S137&lt;=900,
VLOOKUP(AQ137*10000,DATA!B$177:F$186,3,TRUE)/10000,
S137&lt;=950,
VLOOKUP(AQ137*10000,DATA!B$177:F$186,4,TRUE)/10000,
S137&lt;=1000,
VLOOKUP(AQ137*10000,DATA!B$177:F$186,5,TRUE)/10000,
TRUE,0)</f>
        <v>0</v>
      </c>
      <c r="W137" s="36">
        <f t="shared" si="67"/>
        <v>58.96</v>
      </c>
      <c r="X137" s="36">
        <f t="shared" si="68"/>
        <v>101.96000000000001</v>
      </c>
      <c r="Y137" s="36">
        <f t="shared" si="69"/>
        <v>174</v>
      </c>
      <c r="Z137" s="66">
        <f>IF(S137&lt;=DATA!$E$23,0,計算表!Y137*0.1+0.5)</f>
        <v>17.900000000000002</v>
      </c>
      <c r="AA137" s="66">
        <f>H137*DATA!$E$19</f>
        <v>36.6</v>
      </c>
      <c r="AB137" s="66">
        <f>H137*DATA!$E$20</f>
        <v>19.96</v>
      </c>
      <c r="AC137" s="66">
        <f>H137*DATA!$E$21</f>
        <v>2.4</v>
      </c>
      <c r="AD137" s="67">
        <f t="shared" si="70"/>
        <v>316.55460000000005</v>
      </c>
      <c r="AF137" s="67">
        <f t="shared" si="58"/>
        <v>231</v>
      </c>
      <c r="AG137" s="36">
        <f>AF137*VLOOKUP(AF137*10000,DATA!$B$39:$E$43,3,TRUE)+VLOOKUP(AF137*10000,DATA!$B$39:$E$43,4,TRUE)/10000</f>
        <v>77.3</v>
      </c>
      <c r="AH137" s="36">
        <f t="shared" si="71"/>
        <v>153.69999999999999</v>
      </c>
      <c r="AI137" s="36">
        <f>VLOOKUP(AH137*10000,DATA!$B$55:$D$63,3,TRUE)/10000</f>
        <v>88</v>
      </c>
      <c r="AJ137" s="11"/>
      <c r="AK137" s="11"/>
      <c r="AL137" s="36">
        <f t="shared" si="59"/>
        <v>34.049399999999999</v>
      </c>
      <c r="AM137" s="36">
        <f t="shared" si="72"/>
        <v>122.04939999999999</v>
      </c>
      <c r="AN137" s="36">
        <f t="shared" si="73"/>
        <v>31.6</v>
      </c>
      <c r="AO137" s="66">
        <f>ROUNDDOWN((AN137*VLOOKUP(AN137*10000,DATA!$B$120:$E$127,3,TRUE)-VLOOKUP(AN137*10000,DATA!$B$120:$E$127,4,TRUE))*1.021,4)</f>
        <v>1.6131</v>
      </c>
      <c r="AP137" s="36">
        <f>AF137*VLOOKUP(AF137*10000,DATA!$B$141:$E$146,3,TRUE)+VLOOKUP(AF137*10000,DATA!$B$141:$E$146,4,TRUE)/10000</f>
        <v>77.3</v>
      </c>
      <c r="AQ137" s="36">
        <f t="shared" si="74"/>
        <v>153.69999999999999</v>
      </c>
      <c r="AR137" s="36">
        <f>VLOOKUP(S137*10000,DATA!B$154:D$157,3,TRUE)/10000</f>
        <v>43</v>
      </c>
      <c r="AS137" s="11"/>
      <c r="AT137" s="11"/>
      <c r="AU137" s="36">
        <f t="shared" si="75"/>
        <v>34.049399999999999</v>
      </c>
      <c r="AV137" s="36">
        <f t="shared" si="76"/>
        <v>77.049399999999991</v>
      </c>
      <c r="AW137" s="36">
        <f t="shared" si="77"/>
        <v>76.599999999999994</v>
      </c>
      <c r="AX137" s="66">
        <f>IF(AQ137&lt;=DATA!$E$23,0,計算表!AW137*0.1+0.5)</f>
        <v>8.16</v>
      </c>
      <c r="AY137" s="66">
        <f>IF(AF137&lt;DATA!$E$22,0,AF137*DATA!$E$19)</f>
        <v>21.136499999999998</v>
      </c>
      <c r="AZ137" s="66">
        <f>IF(AF137&lt;DATA!$E$22,0,AF137*DATA!$E$20)</f>
        <v>11.526899999999999</v>
      </c>
      <c r="BA137" s="66">
        <f>AF137*DATA!$E$21</f>
        <v>1.3860000000000001</v>
      </c>
      <c r="BB137" s="67">
        <f t="shared" si="78"/>
        <v>187.17750000000001</v>
      </c>
    </row>
    <row r="138" spans="2:54">
      <c r="B138" s="36">
        <f>DATA!$E$18</f>
        <v>400</v>
      </c>
      <c r="C138" s="36">
        <f t="shared" si="79"/>
        <v>232</v>
      </c>
      <c r="D138" s="36">
        <f t="shared" si="60"/>
        <v>316.55460000000005</v>
      </c>
      <c r="E138" s="36">
        <f t="shared" si="61"/>
        <v>187.93940000000001</v>
      </c>
      <c r="F138" s="36">
        <f t="shared" si="62"/>
        <v>504.49400000000003</v>
      </c>
      <c r="G138" s="51"/>
      <c r="H138" s="67">
        <f t="shared" si="56"/>
        <v>400</v>
      </c>
      <c r="I138" s="36">
        <f>H138*VLOOKUP(H138*10000,DATA!$B$39:$E$43,3,TRUE)+VLOOKUP(H138*10000,DATA!$B$39:$E$43,4,TRUE)/10000</f>
        <v>124</v>
      </c>
      <c r="J138" s="36">
        <f t="shared" si="57"/>
        <v>276</v>
      </c>
      <c r="K138" s="36">
        <f>VLOOKUP(J138*10000,DATA!$B$55:$D$63,3,TRUE)/10000</f>
        <v>88</v>
      </c>
      <c r="L138" s="36">
        <f>IF(AH138&lt;=58,
VLOOKUP(J138,DATA!$B$72:$D$75,3,TRUE)/10000,0)</f>
        <v>0</v>
      </c>
      <c r="M138" s="36" cm="1">
        <f t="array" ref="M138">_xlfn.IFS(
J138&lt;=900,VLOOKUP(AH138*10000,DATA!$B$86:$F$96,3,TRUE)/10000,
J138&lt;=950,VLOOKUP(AH138*10000,DATA!$B$86:$F$96,4,TRUE)/10000,
J138&lt;=900,VLOOKUP(AH138*10000,DATA!$B$86:$F$96,5,TRUE)/10000,
TRUE,0)</f>
        <v>0</v>
      </c>
      <c r="N138" s="36">
        <f t="shared" si="63"/>
        <v>58.96</v>
      </c>
      <c r="O138" s="36">
        <f t="shared" si="64"/>
        <v>146.96</v>
      </c>
      <c r="P138" s="36">
        <f t="shared" si="65"/>
        <v>129</v>
      </c>
      <c r="Q138" s="66">
        <f>ROUNDDOWN((P138*VLOOKUP(P138*10000,DATA!$B$120:$E$127,3,TRUE)-VLOOKUP(P138*10000,DATA!$B$120:$E$127,4,TRUE))*1.021,4)</f>
        <v>6.5853999999999999</v>
      </c>
      <c r="R138" s="36">
        <f>H138*VLOOKUP(H138*10000,DATA!$B$141:$E$146,3,TRUE)+VLOOKUP(H138*10000,DATA!$B$141:$E$146,4,TRUE)/10000</f>
        <v>124</v>
      </c>
      <c r="S138" s="36">
        <f t="shared" si="66"/>
        <v>276</v>
      </c>
      <c r="T138" s="36">
        <f>VLOOKUP(S138*10000,DATA!B$154:D$157,3,TRUE)/10000</f>
        <v>43</v>
      </c>
      <c r="U138" s="36">
        <f>IF(AQ138&lt;=58,
VLOOKUP(S138*10000,DATA!B$165:D$168,3,TRUE)/10000,
0)</f>
        <v>0</v>
      </c>
      <c r="V138" s="36" cm="1">
        <f t="array" ref="V138">_xlfn.IFS(
S138&lt;=900,
VLOOKUP(AQ138*10000,DATA!B$177:F$186,3,TRUE)/10000,
S138&lt;=950,
VLOOKUP(AQ138*10000,DATA!B$177:F$186,4,TRUE)/10000,
S138&lt;=1000,
VLOOKUP(AQ138*10000,DATA!B$177:F$186,5,TRUE)/10000,
TRUE,0)</f>
        <v>0</v>
      </c>
      <c r="W138" s="36">
        <f t="shared" si="67"/>
        <v>58.96</v>
      </c>
      <c r="X138" s="36">
        <f t="shared" si="68"/>
        <v>101.96000000000001</v>
      </c>
      <c r="Y138" s="36">
        <f t="shared" si="69"/>
        <v>174</v>
      </c>
      <c r="Z138" s="66">
        <f>IF(S138&lt;=DATA!$E$23,0,計算表!Y138*0.1+0.5)</f>
        <v>17.900000000000002</v>
      </c>
      <c r="AA138" s="66">
        <f>H138*DATA!$E$19</f>
        <v>36.6</v>
      </c>
      <c r="AB138" s="66">
        <f>H138*DATA!$E$20</f>
        <v>19.96</v>
      </c>
      <c r="AC138" s="66">
        <f>H138*DATA!$E$21</f>
        <v>2.4</v>
      </c>
      <c r="AD138" s="67">
        <f t="shared" si="70"/>
        <v>316.55460000000005</v>
      </c>
      <c r="AF138" s="67">
        <f t="shared" si="58"/>
        <v>232</v>
      </c>
      <c r="AG138" s="36">
        <f>AF138*VLOOKUP(AF138*10000,DATA!$B$39:$E$43,3,TRUE)+VLOOKUP(AF138*10000,DATA!$B$39:$E$43,4,TRUE)/10000</f>
        <v>77.599999999999994</v>
      </c>
      <c r="AH138" s="36">
        <f t="shared" si="71"/>
        <v>154.4</v>
      </c>
      <c r="AI138" s="36">
        <f>VLOOKUP(AH138*10000,DATA!$B$55:$D$63,3,TRUE)/10000</f>
        <v>88</v>
      </c>
      <c r="AJ138" s="11"/>
      <c r="AK138" s="11"/>
      <c r="AL138" s="36">
        <f t="shared" si="59"/>
        <v>34.196800000000003</v>
      </c>
      <c r="AM138" s="36">
        <f t="shared" si="72"/>
        <v>122.1968</v>
      </c>
      <c r="AN138" s="36">
        <f t="shared" si="73"/>
        <v>32.200000000000003</v>
      </c>
      <c r="AO138" s="66">
        <f>ROUNDDOWN((AN138*VLOOKUP(AN138*10000,DATA!$B$120:$E$127,3,TRUE)-VLOOKUP(AN138*10000,DATA!$B$120:$E$127,4,TRUE))*1.021,4)</f>
        <v>1.6437999999999999</v>
      </c>
      <c r="AP138" s="36">
        <f>AF138*VLOOKUP(AF138*10000,DATA!$B$141:$E$146,3,TRUE)+VLOOKUP(AF138*10000,DATA!$B$141:$E$146,4,TRUE)/10000</f>
        <v>77.599999999999994</v>
      </c>
      <c r="AQ138" s="36">
        <f t="shared" si="74"/>
        <v>154.4</v>
      </c>
      <c r="AR138" s="36">
        <f>VLOOKUP(S138*10000,DATA!B$154:D$157,3,TRUE)/10000</f>
        <v>43</v>
      </c>
      <c r="AS138" s="11"/>
      <c r="AT138" s="11"/>
      <c r="AU138" s="36">
        <f t="shared" si="75"/>
        <v>34.196800000000003</v>
      </c>
      <c r="AV138" s="36">
        <f t="shared" si="76"/>
        <v>77.196799999999996</v>
      </c>
      <c r="AW138" s="36">
        <f t="shared" si="77"/>
        <v>77.2</v>
      </c>
      <c r="AX138" s="66">
        <f>IF(AQ138&lt;=DATA!$E$23,0,計算表!AW138*0.1+0.5)</f>
        <v>8.2200000000000006</v>
      </c>
      <c r="AY138" s="66">
        <f>IF(AF138&lt;DATA!$E$22,0,AF138*DATA!$E$19)</f>
        <v>21.227999999999998</v>
      </c>
      <c r="AZ138" s="66">
        <f>IF(AF138&lt;DATA!$E$22,0,AF138*DATA!$E$20)</f>
        <v>11.5768</v>
      </c>
      <c r="BA138" s="66">
        <f>AF138*DATA!$E$21</f>
        <v>1.3920000000000001</v>
      </c>
      <c r="BB138" s="67">
        <f t="shared" si="78"/>
        <v>187.93940000000001</v>
      </c>
    </row>
    <row r="139" spans="2:54">
      <c r="B139" s="36">
        <f>DATA!$E$18</f>
        <v>400</v>
      </c>
      <c r="C139" s="36">
        <f t="shared" si="79"/>
        <v>233</v>
      </c>
      <c r="D139" s="36">
        <f t="shared" si="60"/>
        <v>316.55460000000005</v>
      </c>
      <c r="E139" s="36">
        <f t="shared" si="61"/>
        <v>188.7165</v>
      </c>
      <c r="F139" s="36">
        <f t="shared" si="62"/>
        <v>505.27110000000005</v>
      </c>
      <c r="G139" s="51"/>
      <c r="H139" s="67">
        <f t="shared" si="56"/>
        <v>400</v>
      </c>
      <c r="I139" s="36">
        <f>H139*VLOOKUP(H139*10000,DATA!$B$39:$E$43,3,TRUE)+VLOOKUP(H139*10000,DATA!$B$39:$E$43,4,TRUE)/10000</f>
        <v>124</v>
      </c>
      <c r="J139" s="36">
        <f t="shared" si="57"/>
        <v>276</v>
      </c>
      <c r="K139" s="36">
        <f>VLOOKUP(J139*10000,DATA!$B$55:$D$63,3,TRUE)/10000</f>
        <v>88</v>
      </c>
      <c r="L139" s="36">
        <f>IF(AH139&lt;=58,
VLOOKUP(J139,DATA!$B$72:$D$75,3,TRUE)/10000,0)</f>
        <v>0</v>
      </c>
      <c r="M139" s="36" cm="1">
        <f t="array" ref="M139">_xlfn.IFS(
J139&lt;=900,VLOOKUP(AH139*10000,DATA!$B$86:$F$96,3,TRUE)/10000,
J139&lt;=950,VLOOKUP(AH139*10000,DATA!$B$86:$F$96,4,TRUE)/10000,
J139&lt;=900,VLOOKUP(AH139*10000,DATA!$B$86:$F$96,5,TRUE)/10000,
TRUE,0)</f>
        <v>0</v>
      </c>
      <c r="N139" s="36">
        <f t="shared" si="63"/>
        <v>58.96</v>
      </c>
      <c r="O139" s="36">
        <f t="shared" si="64"/>
        <v>146.96</v>
      </c>
      <c r="P139" s="36">
        <f t="shared" si="65"/>
        <v>129</v>
      </c>
      <c r="Q139" s="66">
        <f>ROUNDDOWN((P139*VLOOKUP(P139*10000,DATA!$B$120:$E$127,3,TRUE)-VLOOKUP(P139*10000,DATA!$B$120:$E$127,4,TRUE))*1.021,4)</f>
        <v>6.5853999999999999</v>
      </c>
      <c r="R139" s="36">
        <f>H139*VLOOKUP(H139*10000,DATA!$B$141:$E$146,3,TRUE)+VLOOKUP(H139*10000,DATA!$B$141:$E$146,4,TRUE)/10000</f>
        <v>124</v>
      </c>
      <c r="S139" s="36">
        <f t="shared" si="66"/>
        <v>276</v>
      </c>
      <c r="T139" s="36">
        <f>VLOOKUP(S139*10000,DATA!B$154:D$157,3,TRUE)/10000</f>
        <v>43</v>
      </c>
      <c r="U139" s="36">
        <f>IF(AQ139&lt;=58,
VLOOKUP(S139*10000,DATA!B$165:D$168,3,TRUE)/10000,
0)</f>
        <v>0</v>
      </c>
      <c r="V139" s="36" cm="1">
        <f t="array" ref="V139">_xlfn.IFS(
S139&lt;=900,
VLOOKUP(AQ139*10000,DATA!B$177:F$186,3,TRUE)/10000,
S139&lt;=950,
VLOOKUP(AQ139*10000,DATA!B$177:F$186,4,TRUE)/10000,
S139&lt;=1000,
VLOOKUP(AQ139*10000,DATA!B$177:F$186,5,TRUE)/10000,
TRUE,0)</f>
        <v>0</v>
      </c>
      <c r="W139" s="36">
        <f t="shared" si="67"/>
        <v>58.96</v>
      </c>
      <c r="X139" s="36">
        <f t="shared" si="68"/>
        <v>101.96000000000001</v>
      </c>
      <c r="Y139" s="36">
        <f t="shared" si="69"/>
        <v>174</v>
      </c>
      <c r="Z139" s="66">
        <f>IF(S139&lt;=DATA!$E$23,0,計算表!Y139*0.1+0.5)</f>
        <v>17.900000000000002</v>
      </c>
      <c r="AA139" s="66">
        <f>H139*DATA!$E$19</f>
        <v>36.6</v>
      </c>
      <c r="AB139" s="66">
        <f>H139*DATA!$E$20</f>
        <v>19.96</v>
      </c>
      <c r="AC139" s="66">
        <f>H139*DATA!$E$21</f>
        <v>2.4</v>
      </c>
      <c r="AD139" s="67">
        <f t="shared" si="70"/>
        <v>316.55460000000005</v>
      </c>
      <c r="AF139" s="67">
        <f t="shared" si="58"/>
        <v>233</v>
      </c>
      <c r="AG139" s="36">
        <f>AF139*VLOOKUP(AF139*10000,DATA!$B$39:$E$43,3,TRUE)+VLOOKUP(AF139*10000,DATA!$B$39:$E$43,4,TRUE)/10000</f>
        <v>77.899999999999991</v>
      </c>
      <c r="AH139" s="36">
        <f t="shared" si="71"/>
        <v>155.10000000000002</v>
      </c>
      <c r="AI139" s="36">
        <f>VLOOKUP(AH139*10000,DATA!$B$55:$D$63,3,TRUE)/10000</f>
        <v>88</v>
      </c>
      <c r="AJ139" s="11"/>
      <c r="AK139" s="11"/>
      <c r="AL139" s="36">
        <f t="shared" si="59"/>
        <v>34.344200000000001</v>
      </c>
      <c r="AM139" s="36">
        <f t="shared" si="72"/>
        <v>122.3442</v>
      </c>
      <c r="AN139" s="36">
        <f t="shared" si="73"/>
        <v>32.700000000000003</v>
      </c>
      <c r="AO139" s="66">
        <f>ROUNDDOWN((AN139*VLOOKUP(AN139*10000,DATA!$B$120:$E$127,3,TRUE)-VLOOKUP(AN139*10000,DATA!$B$120:$E$127,4,TRUE))*1.021,4)</f>
        <v>1.6693</v>
      </c>
      <c r="AP139" s="36">
        <f>AF139*VLOOKUP(AF139*10000,DATA!$B$141:$E$146,3,TRUE)+VLOOKUP(AF139*10000,DATA!$B$141:$E$146,4,TRUE)/10000</f>
        <v>77.899999999999991</v>
      </c>
      <c r="AQ139" s="36">
        <f t="shared" si="74"/>
        <v>155.10000000000002</v>
      </c>
      <c r="AR139" s="36">
        <f>VLOOKUP(S139*10000,DATA!B$154:D$157,3,TRUE)/10000</f>
        <v>43</v>
      </c>
      <c r="AS139" s="11"/>
      <c r="AT139" s="11"/>
      <c r="AU139" s="36">
        <f t="shared" si="75"/>
        <v>34.344200000000001</v>
      </c>
      <c r="AV139" s="36">
        <f t="shared" si="76"/>
        <v>77.344200000000001</v>
      </c>
      <c r="AW139" s="36">
        <f t="shared" si="77"/>
        <v>77.7</v>
      </c>
      <c r="AX139" s="66">
        <f>IF(AQ139&lt;=DATA!$E$23,0,計算表!AW139*0.1+0.5)</f>
        <v>8.27</v>
      </c>
      <c r="AY139" s="66">
        <f>IF(AF139&lt;DATA!$E$22,0,AF139*DATA!$E$19)</f>
        <v>21.319499999999998</v>
      </c>
      <c r="AZ139" s="66">
        <f>IF(AF139&lt;DATA!$E$22,0,AF139*DATA!$E$20)</f>
        <v>11.6267</v>
      </c>
      <c r="BA139" s="66">
        <f>AF139*DATA!$E$21</f>
        <v>1.3980000000000001</v>
      </c>
      <c r="BB139" s="67">
        <f t="shared" si="78"/>
        <v>188.7165</v>
      </c>
    </row>
    <row r="140" spans="2:54">
      <c r="B140" s="36">
        <f>DATA!$E$18</f>
        <v>400</v>
      </c>
      <c r="C140" s="36">
        <f t="shared" si="79"/>
        <v>234</v>
      </c>
      <c r="D140" s="36">
        <f t="shared" si="60"/>
        <v>316.55460000000005</v>
      </c>
      <c r="E140" s="36">
        <f t="shared" si="61"/>
        <v>189.47849999999997</v>
      </c>
      <c r="F140" s="36">
        <f t="shared" si="62"/>
        <v>506.03309999999999</v>
      </c>
      <c r="G140" s="51"/>
      <c r="H140" s="67">
        <f t="shared" si="56"/>
        <v>400</v>
      </c>
      <c r="I140" s="36">
        <f>H140*VLOOKUP(H140*10000,DATA!$B$39:$E$43,3,TRUE)+VLOOKUP(H140*10000,DATA!$B$39:$E$43,4,TRUE)/10000</f>
        <v>124</v>
      </c>
      <c r="J140" s="36">
        <f t="shared" si="57"/>
        <v>276</v>
      </c>
      <c r="K140" s="36">
        <f>VLOOKUP(J140*10000,DATA!$B$55:$D$63,3,TRUE)/10000</f>
        <v>88</v>
      </c>
      <c r="L140" s="36">
        <f>IF(AH140&lt;=58,
VLOOKUP(J140,DATA!$B$72:$D$75,3,TRUE)/10000,0)</f>
        <v>0</v>
      </c>
      <c r="M140" s="36" cm="1">
        <f t="array" ref="M140">_xlfn.IFS(
J140&lt;=900,VLOOKUP(AH140*10000,DATA!$B$86:$F$96,3,TRUE)/10000,
J140&lt;=950,VLOOKUP(AH140*10000,DATA!$B$86:$F$96,4,TRUE)/10000,
J140&lt;=900,VLOOKUP(AH140*10000,DATA!$B$86:$F$96,5,TRUE)/10000,
TRUE,0)</f>
        <v>0</v>
      </c>
      <c r="N140" s="36">
        <f t="shared" si="63"/>
        <v>58.96</v>
      </c>
      <c r="O140" s="36">
        <f t="shared" si="64"/>
        <v>146.96</v>
      </c>
      <c r="P140" s="36">
        <f t="shared" si="65"/>
        <v>129</v>
      </c>
      <c r="Q140" s="66">
        <f>ROUNDDOWN((P140*VLOOKUP(P140*10000,DATA!$B$120:$E$127,3,TRUE)-VLOOKUP(P140*10000,DATA!$B$120:$E$127,4,TRUE))*1.021,4)</f>
        <v>6.5853999999999999</v>
      </c>
      <c r="R140" s="36">
        <f>H140*VLOOKUP(H140*10000,DATA!$B$141:$E$146,3,TRUE)+VLOOKUP(H140*10000,DATA!$B$141:$E$146,4,TRUE)/10000</f>
        <v>124</v>
      </c>
      <c r="S140" s="36">
        <f t="shared" si="66"/>
        <v>276</v>
      </c>
      <c r="T140" s="36">
        <f>VLOOKUP(S140*10000,DATA!B$154:D$157,3,TRUE)/10000</f>
        <v>43</v>
      </c>
      <c r="U140" s="36">
        <f>IF(AQ140&lt;=58,
VLOOKUP(S140*10000,DATA!B$165:D$168,3,TRUE)/10000,
0)</f>
        <v>0</v>
      </c>
      <c r="V140" s="36" cm="1">
        <f t="array" ref="V140">_xlfn.IFS(
S140&lt;=900,
VLOOKUP(AQ140*10000,DATA!B$177:F$186,3,TRUE)/10000,
S140&lt;=950,
VLOOKUP(AQ140*10000,DATA!B$177:F$186,4,TRUE)/10000,
S140&lt;=1000,
VLOOKUP(AQ140*10000,DATA!B$177:F$186,5,TRUE)/10000,
TRUE,0)</f>
        <v>0</v>
      </c>
      <c r="W140" s="36">
        <f t="shared" si="67"/>
        <v>58.96</v>
      </c>
      <c r="X140" s="36">
        <f t="shared" si="68"/>
        <v>101.96000000000001</v>
      </c>
      <c r="Y140" s="36">
        <f t="shared" si="69"/>
        <v>174</v>
      </c>
      <c r="Z140" s="66">
        <f>IF(S140&lt;=DATA!$E$23,0,計算表!Y140*0.1+0.5)</f>
        <v>17.900000000000002</v>
      </c>
      <c r="AA140" s="66">
        <f>H140*DATA!$E$19</f>
        <v>36.6</v>
      </c>
      <c r="AB140" s="66">
        <f>H140*DATA!$E$20</f>
        <v>19.96</v>
      </c>
      <c r="AC140" s="66">
        <f>H140*DATA!$E$21</f>
        <v>2.4</v>
      </c>
      <c r="AD140" s="67">
        <f t="shared" si="70"/>
        <v>316.55460000000005</v>
      </c>
      <c r="AF140" s="67">
        <f t="shared" si="58"/>
        <v>234</v>
      </c>
      <c r="AG140" s="36">
        <f>AF140*VLOOKUP(AF140*10000,DATA!$B$39:$E$43,3,TRUE)+VLOOKUP(AF140*10000,DATA!$B$39:$E$43,4,TRUE)/10000</f>
        <v>78.2</v>
      </c>
      <c r="AH140" s="36">
        <f t="shared" si="71"/>
        <v>155.80000000000001</v>
      </c>
      <c r="AI140" s="36">
        <f>VLOOKUP(AH140*10000,DATA!$B$55:$D$63,3,TRUE)/10000</f>
        <v>88</v>
      </c>
      <c r="AJ140" s="11"/>
      <c r="AK140" s="11"/>
      <c r="AL140" s="36">
        <f t="shared" si="59"/>
        <v>34.491599999999998</v>
      </c>
      <c r="AM140" s="36">
        <f t="shared" si="72"/>
        <v>122.49160000000001</v>
      </c>
      <c r="AN140" s="36">
        <f t="shared" si="73"/>
        <v>33.299999999999997</v>
      </c>
      <c r="AO140" s="66">
        <f>ROUNDDOWN((AN140*VLOOKUP(AN140*10000,DATA!$B$120:$E$127,3,TRUE)-VLOOKUP(AN140*10000,DATA!$B$120:$E$127,4,TRUE))*1.021,4)</f>
        <v>1.6999</v>
      </c>
      <c r="AP140" s="36">
        <f>AF140*VLOOKUP(AF140*10000,DATA!$B$141:$E$146,3,TRUE)+VLOOKUP(AF140*10000,DATA!$B$141:$E$146,4,TRUE)/10000</f>
        <v>78.2</v>
      </c>
      <c r="AQ140" s="36">
        <f t="shared" si="74"/>
        <v>155.80000000000001</v>
      </c>
      <c r="AR140" s="36">
        <f>VLOOKUP(S140*10000,DATA!B$154:D$157,3,TRUE)/10000</f>
        <v>43</v>
      </c>
      <c r="AS140" s="11"/>
      <c r="AT140" s="11"/>
      <c r="AU140" s="36">
        <f t="shared" si="75"/>
        <v>34.491599999999998</v>
      </c>
      <c r="AV140" s="36">
        <f t="shared" si="76"/>
        <v>77.491600000000005</v>
      </c>
      <c r="AW140" s="36">
        <f t="shared" si="77"/>
        <v>78.3</v>
      </c>
      <c r="AX140" s="66">
        <f>IF(AQ140&lt;=DATA!$E$23,0,計算表!AW140*0.1+0.5)</f>
        <v>8.33</v>
      </c>
      <c r="AY140" s="66">
        <f>IF(AF140&lt;DATA!$E$22,0,AF140*DATA!$E$19)</f>
        <v>21.410999999999998</v>
      </c>
      <c r="AZ140" s="66">
        <f>IF(AF140&lt;DATA!$E$22,0,AF140*DATA!$E$20)</f>
        <v>11.676600000000001</v>
      </c>
      <c r="BA140" s="66">
        <f>AF140*DATA!$E$21</f>
        <v>1.4040000000000001</v>
      </c>
      <c r="BB140" s="67">
        <f t="shared" si="78"/>
        <v>189.47849999999997</v>
      </c>
    </row>
    <row r="141" spans="2:54">
      <c r="B141" s="36">
        <f>DATA!$E$18</f>
        <v>400</v>
      </c>
      <c r="C141" s="36">
        <f t="shared" si="79"/>
        <v>235</v>
      </c>
      <c r="D141" s="36">
        <f t="shared" si="60"/>
        <v>316.55460000000005</v>
      </c>
      <c r="E141" s="36">
        <f t="shared" si="61"/>
        <v>190.25560000000002</v>
      </c>
      <c r="F141" s="36">
        <f t="shared" si="62"/>
        <v>506.81020000000007</v>
      </c>
      <c r="G141" s="51"/>
      <c r="H141" s="67">
        <f t="shared" si="56"/>
        <v>400</v>
      </c>
      <c r="I141" s="36">
        <f>H141*VLOOKUP(H141*10000,DATA!$B$39:$E$43,3,TRUE)+VLOOKUP(H141*10000,DATA!$B$39:$E$43,4,TRUE)/10000</f>
        <v>124</v>
      </c>
      <c r="J141" s="36">
        <f t="shared" si="57"/>
        <v>276</v>
      </c>
      <c r="K141" s="36">
        <f>VLOOKUP(J141*10000,DATA!$B$55:$D$63,3,TRUE)/10000</f>
        <v>88</v>
      </c>
      <c r="L141" s="36">
        <f>IF(AH141&lt;=58,
VLOOKUP(J141,DATA!$B$72:$D$75,3,TRUE)/10000,0)</f>
        <v>0</v>
      </c>
      <c r="M141" s="36" cm="1">
        <f t="array" ref="M141">_xlfn.IFS(
J141&lt;=900,VLOOKUP(AH141*10000,DATA!$B$86:$F$96,3,TRUE)/10000,
J141&lt;=950,VLOOKUP(AH141*10000,DATA!$B$86:$F$96,4,TRUE)/10000,
J141&lt;=900,VLOOKUP(AH141*10000,DATA!$B$86:$F$96,5,TRUE)/10000,
TRUE,0)</f>
        <v>0</v>
      </c>
      <c r="N141" s="36">
        <f t="shared" si="63"/>
        <v>58.96</v>
      </c>
      <c r="O141" s="36">
        <f t="shared" si="64"/>
        <v>146.96</v>
      </c>
      <c r="P141" s="36">
        <f t="shared" si="65"/>
        <v>129</v>
      </c>
      <c r="Q141" s="66">
        <f>ROUNDDOWN((P141*VLOOKUP(P141*10000,DATA!$B$120:$E$127,3,TRUE)-VLOOKUP(P141*10000,DATA!$B$120:$E$127,4,TRUE))*1.021,4)</f>
        <v>6.5853999999999999</v>
      </c>
      <c r="R141" s="36">
        <f>H141*VLOOKUP(H141*10000,DATA!$B$141:$E$146,3,TRUE)+VLOOKUP(H141*10000,DATA!$B$141:$E$146,4,TRUE)/10000</f>
        <v>124</v>
      </c>
      <c r="S141" s="36">
        <f t="shared" si="66"/>
        <v>276</v>
      </c>
      <c r="T141" s="36">
        <f>VLOOKUP(S141*10000,DATA!B$154:D$157,3,TRUE)/10000</f>
        <v>43</v>
      </c>
      <c r="U141" s="36">
        <f>IF(AQ141&lt;=58,
VLOOKUP(S141*10000,DATA!B$165:D$168,3,TRUE)/10000,
0)</f>
        <v>0</v>
      </c>
      <c r="V141" s="36" cm="1">
        <f t="array" ref="V141">_xlfn.IFS(
S141&lt;=900,
VLOOKUP(AQ141*10000,DATA!B$177:F$186,3,TRUE)/10000,
S141&lt;=950,
VLOOKUP(AQ141*10000,DATA!B$177:F$186,4,TRUE)/10000,
S141&lt;=1000,
VLOOKUP(AQ141*10000,DATA!B$177:F$186,5,TRUE)/10000,
TRUE,0)</f>
        <v>0</v>
      </c>
      <c r="W141" s="36">
        <f t="shared" si="67"/>
        <v>58.96</v>
      </c>
      <c r="X141" s="36">
        <f t="shared" si="68"/>
        <v>101.96000000000001</v>
      </c>
      <c r="Y141" s="36">
        <f t="shared" si="69"/>
        <v>174</v>
      </c>
      <c r="Z141" s="66">
        <f>IF(S141&lt;=DATA!$E$23,0,計算表!Y141*0.1+0.5)</f>
        <v>17.900000000000002</v>
      </c>
      <c r="AA141" s="66">
        <f>H141*DATA!$E$19</f>
        <v>36.6</v>
      </c>
      <c r="AB141" s="66">
        <f>H141*DATA!$E$20</f>
        <v>19.96</v>
      </c>
      <c r="AC141" s="66">
        <f>H141*DATA!$E$21</f>
        <v>2.4</v>
      </c>
      <c r="AD141" s="67">
        <f t="shared" si="70"/>
        <v>316.55460000000005</v>
      </c>
      <c r="AF141" s="67">
        <f t="shared" si="58"/>
        <v>235</v>
      </c>
      <c r="AG141" s="36">
        <f>AF141*VLOOKUP(AF141*10000,DATA!$B$39:$E$43,3,TRUE)+VLOOKUP(AF141*10000,DATA!$B$39:$E$43,4,TRUE)/10000</f>
        <v>78.5</v>
      </c>
      <c r="AH141" s="36">
        <f t="shared" si="71"/>
        <v>156.5</v>
      </c>
      <c r="AI141" s="36">
        <f>VLOOKUP(AH141*10000,DATA!$B$55:$D$63,3,TRUE)/10000</f>
        <v>88</v>
      </c>
      <c r="AJ141" s="11"/>
      <c r="AK141" s="11"/>
      <c r="AL141" s="36">
        <f t="shared" si="59"/>
        <v>34.638999999999996</v>
      </c>
      <c r="AM141" s="36">
        <f t="shared" si="72"/>
        <v>122.639</v>
      </c>
      <c r="AN141" s="36">
        <f t="shared" si="73"/>
        <v>33.799999999999997</v>
      </c>
      <c r="AO141" s="66">
        <f>ROUNDDOWN((AN141*VLOOKUP(AN141*10000,DATA!$B$120:$E$127,3,TRUE)-VLOOKUP(AN141*10000,DATA!$B$120:$E$127,4,TRUE))*1.021,4)</f>
        <v>1.7254</v>
      </c>
      <c r="AP141" s="36">
        <f>AF141*VLOOKUP(AF141*10000,DATA!$B$141:$E$146,3,TRUE)+VLOOKUP(AF141*10000,DATA!$B$141:$E$146,4,TRUE)/10000</f>
        <v>78.5</v>
      </c>
      <c r="AQ141" s="36">
        <f t="shared" si="74"/>
        <v>156.5</v>
      </c>
      <c r="AR141" s="36">
        <f>VLOOKUP(S141*10000,DATA!B$154:D$157,3,TRUE)/10000</f>
        <v>43</v>
      </c>
      <c r="AS141" s="11"/>
      <c r="AT141" s="11"/>
      <c r="AU141" s="36">
        <f t="shared" si="75"/>
        <v>34.638999999999996</v>
      </c>
      <c r="AV141" s="36">
        <f t="shared" si="76"/>
        <v>77.638999999999996</v>
      </c>
      <c r="AW141" s="36">
        <f t="shared" si="77"/>
        <v>78.8</v>
      </c>
      <c r="AX141" s="66">
        <f>IF(AQ141&lt;=DATA!$E$23,0,計算表!AW141*0.1+0.5)</f>
        <v>8.379999999999999</v>
      </c>
      <c r="AY141" s="66">
        <f>IF(AF141&lt;DATA!$E$22,0,AF141*DATA!$E$19)</f>
        <v>21.502500000000001</v>
      </c>
      <c r="AZ141" s="66">
        <f>IF(AF141&lt;DATA!$E$22,0,AF141*DATA!$E$20)</f>
        <v>11.7265</v>
      </c>
      <c r="BA141" s="66">
        <f>AF141*DATA!$E$21</f>
        <v>1.41</v>
      </c>
      <c r="BB141" s="67">
        <f t="shared" si="78"/>
        <v>190.25560000000002</v>
      </c>
    </row>
    <row r="142" spans="2:54">
      <c r="B142" s="36">
        <f>DATA!$E$18</f>
        <v>400</v>
      </c>
      <c r="C142" s="36">
        <f t="shared" si="79"/>
        <v>236</v>
      </c>
      <c r="D142" s="36">
        <f t="shared" si="60"/>
        <v>316.55460000000005</v>
      </c>
      <c r="E142" s="36">
        <f t="shared" si="61"/>
        <v>191.01749999999998</v>
      </c>
      <c r="F142" s="36">
        <f t="shared" si="62"/>
        <v>507.57210000000003</v>
      </c>
      <c r="G142" s="51"/>
      <c r="H142" s="67">
        <f t="shared" si="56"/>
        <v>400</v>
      </c>
      <c r="I142" s="36">
        <f>H142*VLOOKUP(H142*10000,DATA!$B$39:$E$43,3,TRUE)+VLOOKUP(H142*10000,DATA!$B$39:$E$43,4,TRUE)/10000</f>
        <v>124</v>
      </c>
      <c r="J142" s="36">
        <f t="shared" si="57"/>
        <v>276</v>
      </c>
      <c r="K142" s="36">
        <f>VLOOKUP(J142*10000,DATA!$B$55:$D$63,3,TRUE)/10000</f>
        <v>88</v>
      </c>
      <c r="L142" s="36">
        <f>IF(AH142&lt;=58,
VLOOKUP(J142,DATA!$B$72:$D$75,3,TRUE)/10000,0)</f>
        <v>0</v>
      </c>
      <c r="M142" s="36" cm="1">
        <f t="array" ref="M142">_xlfn.IFS(
J142&lt;=900,VLOOKUP(AH142*10000,DATA!$B$86:$F$96,3,TRUE)/10000,
J142&lt;=950,VLOOKUP(AH142*10000,DATA!$B$86:$F$96,4,TRUE)/10000,
J142&lt;=900,VLOOKUP(AH142*10000,DATA!$B$86:$F$96,5,TRUE)/10000,
TRUE,0)</f>
        <v>0</v>
      </c>
      <c r="N142" s="36">
        <f t="shared" si="63"/>
        <v>58.96</v>
      </c>
      <c r="O142" s="36">
        <f t="shared" si="64"/>
        <v>146.96</v>
      </c>
      <c r="P142" s="36">
        <f t="shared" si="65"/>
        <v>129</v>
      </c>
      <c r="Q142" s="66">
        <f>ROUNDDOWN((P142*VLOOKUP(P142*10000,DATA!$B$120:$E$127,3,TRUE)-VLOOKUP(P142*10000,DATA!$B$120:$E$127,4,TRUE))*1.021,4)</f>
        <v>6.5853999999999999</v>
      </c>
      <c r="R142" s="36">
        <f>H142*VLOOKUP(H142*10000,DATA!$B$141:$E$146,3,TRUE)+VLOOKUP(H142*10000,DATA!$B$141:$E$146,4,TRUE)/10000</f>
        <v>124</v>
      </c>
      <c r="S142" s="36">
        <f t="shared" si="66"/>
        <v>276</v>
      </c>
      <c r="T142" s="36">
        <f>VLOOKUP(S142*10000,DATA!B$154:D$157,3,TRUE)/10000</f>
        <v>43</v>
      </c>
      <c r="U142" s="36">
        <f>IF(AQ142&lt;=58,
VLOOKUP(S142*10000,DATA!B$165:D$168,3,TRUE)/10000,
0)</f>
        <v>0</v>
      </c>
      <c r="V142" s="36" cm="1">
        <f t="array" ref="V142">_xlfn.IFS(
S142&lt;=900,
VLOOKUP(AQ142*10000,DATA!B$177:F$186,3,TRUE)/10000,
S142&lt;=950,
VLOOKUP(AQ142*10000,DATA!B$177:F$186,4,TRUE)/10000,
S142&lt;=1000,
VLOOKUP(AQ142*10000,DATA!B$177:F$186,5,TRUE)/10000,
TRUE,0)</f>
        <v>0</v>
      </c>
      <c r="W142" s="36">
        <f t="shared" si="67"/>
        <v>58.96</v>
      </c>
      <c r="X142" s="36">
        <f t="shared" si="68"/>
        <v>101.96000000000001</v>
      </c>
      <c r="Y142" s="36">
        <f t="shared" si="69"/>
        <v>174</v>
      </c>
      <c r="Z142" s="66">
        <f>IF(S142&lt;=DATA!$E$23,0,計算表!Y142*0.1+0.5)</f>
        <v>17.900000000000002</v>
      </c>
      <c r="AA142" s="66">
        <f>H142*DATA!$E$19</f>
        <v>36.6</v>
      </c>
      <c r="AB142" s="66">
        <f>H142*DATA!$E$20</f>
        <v>19.96</v>
      </c>
      <c r="AC142" s="66">
        <f>H142*DATA!$E$21</f>
        <v>2.4</v>
      </c>
      <c r="AD142" s="67">
        <f t="shared" si="70"/>
        <v>316.55460000000005</v>
      </c>
      <c r="AF142" s="67">
        <f t="shared" si="58"/>
        <v>236</v>
      </c>
      <c r="AG142" s="36">
        <f>AF142*VLOOKUP(AF142*10000,DATA!$B$39:$E$43,3,TRUE)+VLOOKUP(AF142*10000,DATA!$B$39:$E$43,4,TRUE)/10000</f>
        <v>78.8</v>
      </c>
      <c r="AH142" s="36">
        <f t="shared" si="71"/>
        <v>157.19999999999999</v>
      </c>
      <c r="AI142" s="36">
        <f>VLOOKUP(AH142*10000,DATA!$B$55:$D$63,3,TRUE)/10000</f>
        <v>88</v>
      </c>
      <c r="AJ142" s="11"/>
      <c r="AK142" s="11"/>
      <c r="AL142" s="36">
        <f t="shared" si="59"/>
        <v>34.7864</v>
      </c>
      <c r="AM142" s="36">
        <f t="shared" si="72"/>
        <v>122.7864</v>
      </c>
      <c r="AN142" s="36">
        <f t="shared" si="73"/>
        <v>34.4</v>
      </c>
      <c r="AO142" s="66">
        <f>ROUNDDOWN((AN142*VLOOKUP(AN142*10000,DATA!$B$120:$E$127,3,TRUE)-VLOOKUP(AN142*10000,DATA!$B$120:$E$127,4,TRUE))*1.021,4)</f>
        <v>1.7561</v>
      </c>
      <c r="AP142" s="36">
        <f>AF142*VLOOKUP(AF142*10000,DATA!$B$141:$E$146,3,TRUE)+VLOOKUP(AF142*10000,DATA!$B$141:$E$146,4,TRUE)/10000</f>
        <v>78.8</v>
      </c>
      <c r="AQ142" s="36">
        <f t="shared" si="74"/>
        <v>157.19999999999999</v>
      </c>
      <c r="AR142" s="36">
        <f>VLOOKUP(S142*10000,DATA!B$154:D$157,3,TRUE)/10000</f>
        <v>43</v>
      </c>
      <c r="AS142" s="11"/>
      <c r="AT142" s="11"/>
      <c r="AU142" s="36">
        <f t="shared" si="75"/>
        <v>34.7864</v>
      </c>
      <c r="AV142" s="36">
        <f t="shared" si="76"/>
        <v>77.7864</v>
      </c>
      <c r="AW142" s="36">
        <f t="shared" si="77"/>
        <v>79.400000000000006</v>
      </c>
      <c r="AX142" s="66">
        <f>IF(AQ142&lt;=DATA!$E$23,0,計算表!AW142*0.1+0.5)</f>
        <v>8.4400000000000013</v>
      </c>
      <c r="AY142" s="66">
        <f>IF(AF142&lt;DATA!$E$22,0,AF142*DATA!$E$19)</f>
        <v>21.594000000000001</v>
      </c>
      <c r="AZ142" s="66">
        <f>IF(AF142&lt;DATA!$E$22,0,AF142*DATA!$E$20)</f>
        <v>11.776400000000001</v>
      </c>
      <c r="BA142" s="66">
        <f>AF142*DATA!$E$21</f>
        <v>1.4159999999999999</v>
      </c>
      <c r="BB142" s="67">
        <f t="shared" si="78"/>
        <v>191.01749999999998</v>
      </c>
    </row>
    <row r="143" spans="2:54">
      <c r="B143" s="36">
        <f>DATA!$E$18</f>
        <v>400</v>
      </c>
      <c r="C143" s="36">
        <f t="shared" si="79"/>
        <v>237</v>
      </c>
      <c r="D143" s="36">
        <f t="shared" si="60"/>
        <v>316.55460000000005</v>
      </c>
      <c r="E143" s="36">
        <f t="shared" si="61"/>
        <v>191.7946</v>
      </c>
      <c r="F143" s="36">
        <f t="shared" si="62"/>
        <v>508.34920000000005</v>
      </c>
      <c r="G143" s="51"/>
      <c r="H143" s="67">
        <f t="shared" si="56"/>
        <v>400</v>
      </c>
      <c r="I143" s="36">
        <f>H143*VLOOKUP(H143*10000,DATA!$B$39:$E$43,3,TRUE)+VLOOKUP(H143*10000,DATA!$B$39:$E$43,4,TRUE)/10000</f>
        <v>124</v>
      </c>
      <c r="J143" s="36">
        <f t="shared" si="57"/>
        <v>276</v>
      </c>
      <c r="K143" s="36">
        <f>VLOOKUP(J143*10000,DATA!$B$55:$D$63,3,TRUE)/10000</f>
        <v>88</v>
      </c>
      <c r="L143" s="36">
        <f>IF(AH143&lt;=58,
VLOOKUP(J143,DATA!$B$72:$D$75,3,TRUE)/10000,0)</f>
        <v>0</v>
      </c>
      <c r="M143" s="36" cm="1">
        <f t="array" ref="M143">_xlfn.IFS(
J143&lt;=900,VLOOKUP(AH143*10000,DATA!$B$86:$F$96,3,TRUE)/10000,
J143&lt;=950,VLOOKUP(AH143*10000,DATA!$B$86:$F$96,4,TRUE)/10000,
J143&lt;=900,VLOOKUP(AH143*10000,DATA!$B$86:$F$96,5,TRUE)/10000,
TRUE,0)</f>
        <v>0</v>
      </c>
      <c r="N143" s="36">
        <f t="shared" si="63"/>
        <v>58.96</v>
      </c>
      <c r="O143" s="36">
        <f t="shared" si="64"/>
        <v>146.96</v>
      </c>
      <c r="P143" s="36">
        <f t="shared" si="65"/>
        <v>129</v>
      </c>
      <c r="Q143" s="66">
        <f>ROUNDDOWN((P143*VLOOKUP(P143*10000,DATA!$B$120:$E$127,3,TRUE)-VLOOKUP(P143*10000,DATA!$B$120:$E$127,4,TRUE))*1.021,4)</f>
        <v>6.5853999999999999</v>
      </c>
      <c r="R143" s="36">
        <f>H143*VLOOKUP(H143*10000,DATA!$B$141:$E$146,3,TRUE)+VLOOKUP(H143*10000,DATA!$B$141:$E$146,4,TRUE)/10000</f>
        <v>124</v>
      </c>
      <c r="S143" s="36">
        <f t="shared" si="66"/>
        <v>276</v>
      </c>
      <c r="T143" s="36">
        <f>VLOOKUP(S143*10000,DATA!B$154:D$157,3,TRUE)/10000</f>
        <v>43</v>
      </c>
      <c r="U143" s="36">
        <f>IF(AQ143&lt;=58,
VLOOKUP(S143*10000,DATA!B$165:D$168,3,TRUE)/10000,
0)</f>
        <v>0</v>
      </c>
      <c r="V143" s="36" cm="1">
        <f t="array" ref="V143">_xlfn.IFS(
S143&lt;=900,
VLOOKUP(AQ143*10000,DATA!B$177:F$186,3,TRUE)/10000,
S143&lt;=950,
VLOOKUP(AQ143*10000,DATA!B$177:F$186,4,TRUE)/10000,
S143&lt;=1000,
VLOOKUP(AQ143*10000,DATA!B$177:F$186,5,TRUE)/10000,
TRUE,0)</f>
        <v>0</v>
      </c>
      <c r="W143" s="36">
        <f t="shared" si="67"/>
        <v>58.96</v>
      </c>
      <c r="X143" s="36">
        <f t="shared" si="68"/>
        <v>101.96000000000001</v>
      </c>
      <c r="Y143" s="36">
        <f t="shared" si="69"/>
        <v>174</v>
      </c>
      <c r="Z143" s="66">
        <f>IF(S143&lt;=DATA!$E$23,0,計算表!Y143*0.1+0.5)</f>
        <v>17.900000000000002</v>
      </c>
      <c r="AA143" s="66">
        <f>H143*DATA!$E$19</f>
        <v>36.6</v>
      </c>
      <c r="AB143" s="66">
        <f>H143*DATA!$E$20</f>
        <v>19.96</v>
      </c>
      <c r="AC143" s="66">
        <f>H143*DATA!$E$21</f>
        <v>2.4</v>
      </c>
      <c r="AD143" s="67">
        <f t="shared" si="70"/>
        <v>316.55460000000005</v>
      </c>
      <c r="AF143" s="67">
        <f t="shared" si="58"/>
        <v>237</v>
      </c>
      <c r="AG143" s="36">
        <f>AF143*VLOOKUP(AF143*10000,DATA!$B$39:$E$43,3,TRUE)+VLOOKUP(AF143*10000,DATA!$B$39:$E$43,4,TRUE)/10000</f>
        <v>79.099999999999994</v>
      </c>
      <c r="AH143" s="36">
        <f t="shared" si="71"/>
        <v>157.9</v>
      </c>
      <c r="AI143" s="36">
        <f>VLOOKUP(AH143*10000,DATA!$B$55:$D$63,3,TRUE)/10000</f>
        <v>88</v>
      </c>
      <c r="AJ143" s="11"/>
      <c r="AK143" s="11"/>
      <c r="AL143" s="36">
        <f t="shared" si="59"/>
        <v>34.933799999999998</v>
      </c>
      <c r="AM143" s="36">
        <f t="shared" si="72"/>
        <v>122.93379999999999</v>
      </c>
      <c r="AN143" s="36">
        <f t="shared" si="73"/>
        <v>34.9</v>
      </c>
      <c r="AO143" s="66">
        <f>ROUNDDOWN((AN143*VLOOKUP(AN143*10000,DATA!$B$120:$E$127,3,TRUE)-VLOOKUP(AN143*10000,DATA!$B$120:$E$127,4,TRUE))*1.021,4)</f>
        <v>1.7816000000000001</v>
      </c>
      <c r="AP143" s="36">
        <f>AF143*VLOOKUP(AF143*10000,DATA!$B$141:$E$146,3,TRUE)+VLOOKUP(AF143*10000,DATA!$B$141:$E$146,4,TRUE)/10000</f>
        <v>79.099999999999994</v>
      </c>
      <c r="AQ143" s="36">
        <f t="shared" si="74"/>
        <v>157.9</v>
      </c>
      <c r="AR143" s="36">
        <f>VLOOKUP(S143*10000,DATA!B$154:D$157,3,TRUE)/10000</f>
        <v>43</v>
      </c>
      <c r="AS143" s="11"/>
      <c r="AT143" s="11"/>
      <c r="AU143" s="36">
        <f t="shared" si="75"/>
        <v>34.933799999999998</v>
      </c>
      <c r="AV143" s="36">
        <f t="shared" si="76"/>
        <v>77.933799999999991</v>
      </c>
      <c r="AW143" s="36">
        <f t="shared" si="77"/>
        <v>79.900000000000006</v>
      </c>
      <c r="AX143" s="66">
        <f>IF(AQ143&lt;=DATA!$E$23,0,計算表!AW143*0.1+0.5)</f>
        <v>8.490000000000002</v>
      </c>
      <c r="AY143" s="66">
        <f>IF(AF143&lt;DATA!$E$22,0,AF143*DATA!$E$19)</f>
        <v>21.685500000000001</v>
      </c>
      <c r="AZ143" s="66">
        <f>IF(AF143&lt;DATA!$E$22,0,AF143*DATA!$E$20)</f>
        <v>11.8263</v>
      </c>
      <c r="BA143" s="66">
        <f>AF143*DATA!$E$21</f>
        <v>1.4219999999999999</v>
      </c>
      <c r="BB143" s="67">
        <f t="shared" si="78"/>
        <v>191.7946</v>
      </c>
    </row>
    <row r="144" spans="2:54">
      <c r="B144" s="36">
        <f>DATA!$E$18</f>
        <v>400</v>
      </c>
      <c r="C144" s="36">
        <f t="shared" si="79"/>
        <v>238</v>
      </c>
      <c r="D144" s="36">
        <f t="shared" si="60"/>
        <v>316.55460000000005</v>
      </c>
      <c r="E144" s="36">
        <f t="shared" si="61"/>
        <v>192.5566</v>
      </c>
      <c r="F144" s="36">
        <f t="shared" si="62"/>
        <v>509.11120000000005</v>
      </c>
      <c r="G144" s="51"/>
      <c r="H144" s="67">
        <f t="shared" si="56"/>
        <v>400</v>
      </c>
      <c r="I144" s="36">
        <f>H144*VLOOKUP(H144*10000,DATA!$B$39:$E$43,3,TRUE)+VLOOKUP(H144*10000,DATA!$B$39:$E$43,4,TRUE)/10000</f>
        <v>124</v>
      </c>
      <c r="J144" s="36">
        <f t="shared" si="57"/>
        <v>276</v>
      </c>
      <c r="K144" s="36">
        <f>VLOOKUP(J144*10000,DATA!$B$55:$D$63,3,TRUE)/10000</f>
        <v>88</v>
      </c>
      <c r="L144" s="36">
        <f>IF(AH144&lt;=58,
VLOOKUP(J144,DATA!$B$72:$D$75,3,TRUE)/10000,0)</f>
        <v>0</v>
      </c>
      <c r="M144" s="36" cm="1">
        <f t="array" ref="M144">_xlfn.IFS(
J144&lt;=900,VLOOKUP(AH144*10000,DATA!$B$86:$F$96,3,TRUE)/10000,
J144&lt;=950,VLOOKUP(AH144*10000,DATA!$B$86:$F$96,4,TRUE)/10000,
J144&lt;=900,VLOOKUP(AH144*10000,DATA!$B$86:$F$96,5,TRUE)/10000,
TRUE,0)</f>
        <v>0</v>
      </c>
      <c r="N144" s="36">
        <f t="shared" si="63"/>
        <v>58.96</v>
      </c>
      <c r="O144" s="36">
        <f t="shared" si="64"/>
        <v>146.96</v>
      </c>
      <c r="P144" s="36">
        <f t="shared" si="65"/>
        <v>129</v>
      </c>
      <c r="Q144" s="66">
        <f>ROUNDDOWN((P144*VLOOKUP(P144*10000,DATA!$B$120:$E$127,3,TRUE)-VLOOKUP(P144*10000,DATA!$B$120:$E$127,4,TRUE))*1.021,4)</f>
        <v>6.5853999999999999</v>
      </c>
      <c r="R144" s="36">
        <f>H144*VLOOKUP(H144*10000,DATA!$B$141:$E$146,3,TRUE)+VLOOKUP(H144*10000,DATA!$B$141:$E$146,4,TRUE)/10000</f>
        <v>124</v>
      </c>
      <c r="S144" s="36">
        <f t="shared" si="66"/>
        <v>276</v>
      </c>
      <c r="T144" s="36">
        <f>VLOOKUP(S144*10000,DATA!B$154:D$157,3,TRUE)/10000</f>
        <v>43</v>
      </c>
      <c r="U144" s="36">
        <f>IF(AQ144&lt;=58,
VLOOKUP(S144*10000,DATA!B$165:D$168,3,TRUE)/10000,
0)</f>
        <v>0</v>
      </c>
      <c r="V144" s="36" cm="1">
        <f t="array" ref="V144">_xlfn.IFS(
S144&lt;=900,
VLOOKUP(AQ144*10000,DATA!B$177:F$186,3,TRUE)/10000,
S144&lt;=950,
VLOOKUP(AQ144*10000,DATA!B$177:F$186,4,TRUE)/10000,
S144&lt;=1000,
VLOOKUP(AQ144*10000,DATA!B$177:F$186,5,TRUE)/10000,
TRUE,0)</f>
        <v>0</v>
      </c>
      <c r="W144" s="36">
        <f t="shared" si="67"/>
        <v>58.96</v>
      </c>
      <c r="X144" s="36">
        <f t="shared" si="68"/>
        <v>101.96000000000001</v>
      </c>
      <c r="Y144" s="36">
        <f t="shared" si="69"/>
        <v>174</v>
      </c>
      <c r="Z144" s="66">
        <f>IF(S144&lt;=DATA!$E$23,0,計算表!Y144*0.1+0.5)</f>
        <v>17.900000000000002</v>
      </c>
      <c r="AA144" s="66">
        <f>H144*DATA!$E$19</f>
        <v>36.6</v>
      </c>
      <c r="AB144" s="66">
        <f>H144*DATA!$E$20</f>
        <v>19.96</v>
      </c>
      <c r="AC144" s="66">
        <f>H144*DATA!$E$21</f>
        <v>2.4</v>
      </c>
      <c r="AD144" s="67">
        <f t="shared" si="70"/>
        <v>316.55460000000005</v>
      </c>
      <c r="AF144" s="67">
        <f t="shared" si="58"/>
        <v>238</v>
      </c>
      <c r="AG144" s="36">
        <f>AF144*VLOOKUP(AF144*10000,DATA!$B$39:$E$43,3,TRUE)+VLOOKUP(AF144*10000,DATA!$B$39:$E$43,4,TRUE)/10000</f>
        <v>79.399999999999991</v>
      </c>
      <c r="AH144" s="36">
        <f t="shared" si="71"/>
        <v>158.60000000000002</v>
      </c>
      <c r="AI144" s="36">
        <f>VLOOKUP(AH144*10000,DATA!$B$55:$D$63,3,TRUE)/10000</f>
        <v>88</v>
      </c>
      <c r="AJ144" s="11"/>
      <c r="AK144" s="11"/>
      <c r="AL144" s="36">
        <f t="shared" si="59"/>
        <v>35.081199999999995</v>
      </c>
      <c r="AM144" s="36">
        <f t="shared" si="72"/>
        <v>123.0812</v>
      </c>
      <c r="AN144" s="36">
        <f t="shared" si="73"/>
        <v>35.5</v>
      </c>
      <c r="AO144" s="66">
        <f>ROUNDDOWN((AN144*VLOOKUP(AN144*10000,DATA!$B$120:$E$127,3,TRUE)-VLOOKUP(AN144*10000,DATA!$B$120:$E$127,4,TRUE))*1.021,4)</f>
        <v>1.8122</v>
      </c>
      <c r="AP144" s="36">
        <f>AF144*VLOOKUP(AF144*10000,DATA!$B$141:$E$146,3,TRUE)+VLOOKUP(AF144*10000,DATA!$B$141:$E$146,4,TRUE)/10000</f>
        <v>79.399999999999991</v>
      </c>
      <c r="AQ144" s="36">
        <f t="shared" si="74"/>
        <v>158.60000000000002</v>
      </c>
      <c r="AR144" s="36">
        <f>VLOOKUP(S144*10000,DATA!B$154:D$157,3,TRUE)/10000</f>
        <v>43</v>
      </c>
      <c r="AS144" s="11"/>
      <c r="AT144" s="11"/>
      <c r="AU144" s="36">
        <f t="shared" si="75"/>
        <v>35.081199999999995</v>
      </c>
      <c r="AV144" s="36">
        <f t="shared" si="76"/>
        <v>78.081199999999995</v>
      </c>
      <c r="AW144" s="36">
        <f t="shared" si="77"/>
        <v>80.5</v>
      </c>
      <c r="AX144" s="66">
        <f>IF(AQ144&lt;=DATA!$E$23,0,計算表!AW144*0.1+0.5)</f>
        <v>8.5500000000000007</v>
      </c>
      <c r="AY144" s="66">
        <f>IF(AF144&lt;DATA!$E$22,0,AF144*DATA!$E$19)</f>
        <v>21.777000000000001</v>
      </c>
      <c r="AZ144" s="66">
        <f>IF(AF144&lt;DATA!$E$22,0,AF144*DATA!$E$20)</f>
        <v>11.876200000000001</v>
      </c>
      <c r="BA144" s="66">
        <f>AF144*DATA!$E$21</f>
        <v>1.4279999999999999</v>
      </c>
      <c r="BB144" s="67">
        <f t="shared" si="78"/>
        <v>192.5566</v>
      </c>
    </row>
    <row r="145" spans="2:54">
      <c r="B145" s="36">
        <f>DATA!$E$18</f>
        <v>400</v>
      </c>
      <c r="C145" s="36">
        <f t="shared" si="79"/>
        <v>239</v>
      </c>
      <c r="D145" s="36">
        <f t="shared" si="60"/>
        <v>316.55460000000005</v>
      </c>
      <c r="E145" s="36">
        <f t="shared" si="61"/>
        <v>193.33360000000002</v>
      </c>
      <c r="F145" s="36">
        <f t="shared" si="62"/>
        <v>509.8882000000001</v>
      </c>
      <c r="G145" s="51"/>
      <c r="H145" s="67">
        <f t="shared" si="56"/>
        <v>400</v>
      </c>
      <c r="I145" s="36">
        <f>H145*VLOOKUP(H145*10000,DATA!$B$39:$E$43,3,TRUE)+VLOOKUP(H145*10000,DATA!$B$39:$E$43,4,TRUE)/10000</f>
        <v>124</v>
      </c>
      <c r="J145" s="36">
        <f t="shared" si="57"/>
        <v>276</v>
      </c>
      <c r="K145" s="36">
        <f>VLOOKUP(J145*10000,DATA!$B$55:$D$63,3,TRUE)/10000</f>
        <v>88</v>
      </c>
      <c r="L145" s="36">
        <f>IF(AH145&lt;=58,
VLOOKUP(J145,DATA!$B$72:$D$75,3,TRUE)/10000,0)</f>
        <v>0</v>
      </c>
      <c r="M145" s="36" cm="1">
        <f t="array" ref="M145">_xlfn.IFS(
J145&lt;=900,VLOOKUP(AH145*10000,DATA!$B$86:$F$96,3,TRUE)/10000,
J145&lt;=950,VLOOKUP(AH145*10000,DATA!$B$86:$F$96,4,TRUE)/10000,
J145&lt;=900,VLOOKUP(AH145*10000,DATA!$B$86:$F$96,5,TRUE)/10000,
TRUE,0)</f>
        <v>0</v>
      </c>
      <c r="N145" s="36">
        <f t="shared" si="63"/>
        <v>58.96</v>
      </c>
      <c r="O145" s="36">
        <f t="shared" si="64"/>
        <v>146.96</v>
      </c>
      <c r="P145" s="36">
        <f t="shared" si="65"/>
        <v>129</v>
      </c>
      <c r="Q145" s="66">
        <f>ROUNDDOWN((P145*VLOOKUP(P145*10000,DATA!$B$120:$E$127,3,TRUE)-VLOOKUP(P145*10000,DATA!$B$120:$E$127,4,TRUE))*1.021,4)</f>
        <v>6.5853999999999999</v>
      </c>
      <c r="R145" s="36">
        <f>H145*VLOOKUP(H145*10000,DATA!$B$141:$E$146,3,TRUE)+VLOOKUP(H145*10000,DATA!$B$141:$E$146,4,TRUE)/10000</f>
        <v>124</v>
      </c>
      <c r="S145" s="36">
        <f t="shared" si="66"/>
        <v>276</v>
      </c>
      <c r="T145" s="36">
        <f>VLOOKUP(S145*10000,DATA!B$154:D$157,3,TRUE)/10000</f>
        <v>43</v>
      </c>
      <c r="U145" s="36">
        <f>IF(AQ145&lt;=58,
VLOOKUP(S145*10000,DATA!B$165:D$168,3,TRUE)/10000,
0)</f>
        <v>0</v>
      </c>
      <c r="V145" s="36" cm="1">
        <f t="array" ref="V145">_xlfn.IFS(
S145&lt;=900,
VLOOKUP(AQ145*10000,DATA!B$177:F$186,3,TRUE)/10000,
S145&lt;=950,
VLOOKUP(AQ145*10000,DATA!B$177:F$186,4,TRUE)/10000,
S145&lt;=1000,
VLOOKUP(AQ145*10000,DATA!B$177:F$186,5,TRUE)/10000,
TRUE,0)</f>
        <v>0</v>
      </c>
      <c r="W145" s="36">
        <f t="shared" si="67"/>
        <v>58.96</v>
      </c>
      <c r="X145" s="36">
        <f t="shared" si="68"/>
        <v>101.96000000000001</v>
      </c>
      <c r="Y145" s="36">
        <f t="shared" si="69"/>
        <v>174</v>
      </c>
      <c r="Z145" s="66">
        <f>IF(S145&lt;=DATA!$E$23,0,計算表!Y145*0.1+0.5)</f>
        <v>17.900000000000002</v>
      </c>
      <c r="AA145" s="66">
        <f>H145*DATA!$E$19</f>
        <v>36.6</v>
      </c>
      <c r="AB145" s="66">
        <f>H145*DATA!$E$20</f>
        <v>19.96</v>
      </c>
      <c r="AC145" s="66">
        <f>H145*DATA!$E$21</f>
        <v>2.4</v>
      </c>
      <c r="AD145" s="67">
        <f t="shared" si="70"/>
        <v>316.55460000000005</v>
      </c>
      <c r="AF145" s="67">
        <f t="shared" si="58"/>
        <v>239</v>
      </c>
      <c r="AG145" s="36">
        <f>AF145*VLOOKUP(AF145*10000,DATA!$B$39:$E$43,3,TRUE)+VLOOKUP(AF145*10000,DATA!$B$39:$E$43,4,TRUE)/10000</f>
        <v>79.7</v>
      </c>
      <c r="AH145" s="36">
        <f t="shared" si="71"/>
        <v>159.30000000000001</v>
      </c>
      <c r="AI145" s="36">
        <f>VLOOKUP(AH145*10000,DATA!$B$55:$D$63,3,TRUE)/10000</f>
        <v>88</v>
      </c>
      <c r="AJ145" s="11"/>
      <c r="AK145" s="11"/>
      <c r="AL145" s="36">
        <f t="shared" si="59"/>
        <v>35.2286</v>
      </c>
      <c r="AM145" s="36">
        <f t="shared" si="72"/>
        <v>123.2286</v>
      </c>
      <c r="AN145" s="36">
        <f t="shared" si="73"/>
        <v>36</v>
      </c>
      <c r="AO145" s="66">
        <f>ROUNDDOWN((AN145*VLOOKUP(AN145*10000,DATA!$B$120:$E$127,3,TRUE)-VLOOKUP(AN145*10000,DATA!$B$120:$E$127,4,TRUE))*1.021,4)</f>
        <v>1.8378000000000001</v>
      </c>
      <c r="AP145" s="36">
        <f>AF145*VLOOKUP(AF145*10000,DATA!$B$141:$E$146,3,TRUE)+VLOOKUP(AF145*10000,DATA!$B$141:$E$146,4,TRUE)/10000</f>
        <v>79.7</v>
      </c>
      <c r="AQ145" s="36">
        <f t="shared" si="74"/>
        <v>159.30000000000001</v>
      </c>
      <c r="AR145" s="36">
        <f>VLOOKUP(S145*10000,DATA!B$154:D$157,3,TRUE)/10000</f>
        <v>43</v>
      </c>
      <c r="AS145" s="11"/>
      <c r="AT145" s="11"/>
      <c r="AU145" s="36">
        <f t="shared" si="75"/>
        <v>35.2286</v>
      </c>
      <c r="AV145" s="36">
        <f t="shared" si="76"/>
        <v>78.2286</v>
      </c>
      <c r="AW145" s="36">
        <f t="shared" si="77"/>
        <v>81</v>
      </c>
      <c r="AX145" s="66">
        <f>IF(AQ145&lt;=DATA!$E$23,0,計算表!AW145*0.1+0.5)</f>
        <v>8.6</v>
      </c>
      <c r="AY145" s="66">
        <f>IF(AF145&lt;DATA!$E$22,0,AF145*DATA!$E$19)</f>
        <v>21.868500000000001</v>
      </c>
      <c r="AZ145" s="66">
        <f>IF(AF145&lt;DATA!$E$22,0,AF145*DATA!$E$20)</f>
        <v>11.9261</v>
      </c>
      <c r="BA145" s="66">
        <f>AF145*DATA!$E$21</f>
        <v>1.4339999999999999</v>
      </c>
      <c r="BB145" s="67">
        <f t="shared" si="78"/>
        <v>193.33360000000002</v>
      </c>
    </row>
    <row r="146" spans="2:54">
      <c r="B146" s="36">
        <f>DATA!$E$18</f>
        <v>400</v>
      </c>
      <c r="C146" s="36">
        <f t="shared" si="79"/>
        <v>240</v>
      </c>
      <c r="D146" s="36">
        <f t="shared" si="60"/>
        <v>316.55460000000005</v>
      </c>
      <c r="E146" s="36">
        <f t="shared" si="61"/>
        <v>194.09559999999999</v>
      </c>
      <c r="F146" s="36">
        <f t="shared" si="62"/>
        <v>510.65020000000004</v>
      </c>
      <c r="G146" s="51"/>
      <c r="H146" s="67">
        <f t="shared" si="56"/>
        <v>400</v>
      </c>
      <c r="I146" s="36">
        <f>H146*VLOOKUP(H146*10000,DATA!$B$39:$E$43,3,TRUE)+VLOOKUP(H146*10000,DATA!$B$39:$E$43,4,TRUE)/10000</f>
        <v>124</v>
      </c>
      <c r="J146" s="36">
        <f t="shared" si="57"/>
        <v>276</v>
      </c>
      <c r="K146" s="36">
        <f>VLOOKUP(J146*10000,DATA!$B$55:$D$63,3,TRUE)/10000</f>
        <v>88</v>
      </c>
      <c r="L146" s="36">
        <f>IF(AH146&lt;=58,
VLOOKUP(J146,DATA!$B$72:$D$75,3,TRUE)/10000,0)</f>
        <v>0</v>
      </c>
      <c r="M146" s="36" cm="1">
        <f t="array" ref="M146">_xlfn.IFS(
J146&lt;=900,VLOOKUP(AH146*10000,DATA!$B$86:$F$96,3,TRUE)/10000,
J146&lt;=950,VLOOKUP(AH146*10000,DATA!$B$86:$F$96,4,TRUE)/10000,
J146&lt;=900,VLOOKUP(AH146*10000,DATA!$B$86:$F$96,5,TRUE)/10000,
TRUE,0)</f>
        <v>0</v>
      </c>
      <c r="N146" s="36">
        <f t="shared" si="63"/>
        <v>58.96</v>
      </c>
      <c r="O146" s="36">
        <f t="shared" si="64"/>
        <v>146.96</v>
      </c>
      <c r="P146" s="36">
        <f t="shared" si="65"/>
        <v>129</v>
      </c>
      <c r="Q146" s="66">
        <f>ROUNDDOWN((P146*VLOOKUP(P146*10000,DATA!$B$120:$E$127,3,TRUE)-VLOOKUP(P146*10000,DATA!$B$120:$E$127,4,TRUE))*1.021,4)</f>
        <v>6.5853999999999999</v>
      </c>
      <c r="R146" s="36">
        <f>H146*VLOOKUP(H146*10000,DATA!$B$141:$E$146,3,TRUE)+VLOOKUP(H146*10000,DATA!$B$141:$E$146,4,TRUE)/10000</f>
        <v>124</v>
      </c>
      <c r="S146" s="36">
        <f t="shared" si="66"/>
        <v>276</v>
      </c>
      <c r="T146" s="36">
        <f>VLOOKUP(S146*10000,DATA!B$154:D$157,3,TRUE)/10000</f>
        <v>43</v>
      </c>
      <c r="U146" s="36">
        <f>IF(AQ146&lt;=58,
VLOOKUP(S146*10000,DATA!B$165:D$168,3,TRUE)/10000,
0)</f>
        <v>0</v>
      </c>
      <c r="V146" s="36" cm="1">
        <f t="array" ref="V146">_xlfn.IFS(
S146&lt;=900,
VLOOKUP(AQ146*10000,DATA!B$177:F$186,3,TRUE)/10000,
S146&lt;=950,
VLOOKUP(AQ146*10000,DATA!B$177:F$186,4,TRUE)/10000,
S146&lt;=1000,
VLOOKUP(AQ146*10000,DATA!B$177:F$186,5,TRUE)/10000,
TRUE,0)</f>
        <v>0</v>
      </c>
      <c r="W146" s="36">
        <f t="shared" si="67"/>
        <v>58.96</v>
      </c>
      <c r="X146" s="36">
        <f t="shared" si="68"/>
        <v>101.96000000000001</v>
      </c>
      <c r="Y146" s="36">
        <f t="shared" si="69"/>
        <v>174</v>
      </c>
      <c r="Z146" s="66">
        <f>IF(S146&lt;=DATA!$E$23,0,計算表!Y146*0.1+0.5)</f>
        <v>17.900000000000002</v>
      </c>
      <c r="AA146" s="66">
        <f>H146*DATA!$E$19</f>
        <v>36.6</v>
      </c>
      <c r="AB146" s="66">
        <f>H146*DATA!$E$20</f>
        <v>19.96</v>
      </c>
      <c r="AC146" s="66">
        <f>H146*DATA!$E$21</f>
        <v>2.4</v>
      </c>
      <c r="AD146" s="67">
        <f t="shared" si="70"/>
        <v>316.55460000000005</v>
      </c>
      <c r="AF146" s="67">
        <f t="shared" si="58"/>
        <v>240</v>
      </c>
      <c r="AG146" s="36">
        <f>AF146*VLOOKUP(AF146*10000,DATA!$B$39:$E$43,3,TRUE)+VLOOKUP(AF146*10000,DATA!$B$39:$E$43,4,TRUE)/10000</f>
        <v>80</v>
      </c>
      <c r="AH146" s="36">
        <f t="shared" si="71"/>
        <v>160</v>
      </c>
      <c r="AI146" s="36">
        <f>VLOOKUP(AH146*10000,DATA!$B$55:$D$63,3,TRUE)/10000</f>
        <v>88</v>
      </c>
      <c r="AJ146" s="11"/>
      <c r="AK146" s="11"/>
      <c r="AL146" s="36">
        <f t="shared" si="59"/>
        <v>35.375999999999998</v>
      </c>
      <c r="AM146" s="36">
        <f t="shared" si="72"/>
        <v>123.376</v>
      </c>
      <c r="AN146" s="36">
        <f t="shared" si="73"/>
        <v>36.6</v>
      </c>
      <c r="AO146" s="66">
        <f>ROUNDDOWN((AN146*VLOOKUP(AN146*10000,DATA!$B$120:$E$127,3,TRUE)-VLOOKUP(AN146*10000,DATA!$B$120:$E$127,4,TRUE))*1.021,4)</f>
        <v>1.8684000000000001</v>
      </c>
      <c r="AP146" s="36">
        <f>AF146*VLOOKUP(AF146*10000,DATA!$B$141:$E$146,3,TRUE)+VLOOKUP(AF146*10000,DATA!$B$141:$E$146,4,TRUE)/10000</f>
        <v>80</v>
      </c>
      <c r="AQ146" s="36">
        <f t="shared" si="74"/>
        <v>160</v>
      </c>
      <c r="AR146" s="36">
        <f>VLOOKUP(S146*10000,DATA!B$154:D$157,3,TRUE)/10000</f>
        <v>43</v>
      </c>
      <c r="AS146" s="11"/>
      <c r="AT146" s="11"/>
      <c r="AU146" s="36">
        <f t="shared" si="75"/>
        <v>35.375999999999998</v>
      </c>
      <c r="AV146" s="36">
        <f t="shared" si="76"/>
        <v>78.376000000000005</v>
      </c>
      <c r="AW146" s="36">
        <f t="shared" si="77"/>
        <v>81.599999999999994</v>
      </c>
      <c r="AX146" s="66">
        <f>IF(AQ146&lt;=DATA!$E$23,0,計算表!AW146*0.1+0.5)</f>
        <v>8.66</v>
      </c>
      <c r="AY146" s="66">
        <f>IF(AF146&lt;DATA!$E$22,0,AF146*DATA!$E$19)</f>
        <v>21.96</v>
      </c>
      <c r="AZ146" s="66">
        <f>IF(AF146&lt;DATA!$E$22,0,AF146*DATA!$E$20)</f>
        <v>11.975999999999999</v>
      </c>
      <c r="BA146" s="66">
        <f>AF146*DATA!$E$21</f>
        <v>1.44</v>
      </c>
      <c r="BB146" s="67">
        <f t="shared" si="78"/>
        <v>194.09559999999999</v>
      </c>
    </row>
  </sheetData>
  <phoneticPr fontId="3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DATA</vt:lpstr>
      <vt:lpstr>計算表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長谷井伸次</dc:creator>
  <cp:lastModifiedBy>伸次 長谷井</cp:lastModifiedBy>
  <dcterms:created xsi:type="dcterms:W3CDTF">2015-06-05T18:19:34Z</dcterms:created>
  <dcterms:modified xsi:type="dcterms:W3CDTF">2025-12-15T17:46:17Z</dcterms:modified>
</cp:coreProperties>
</file>